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770" firstSheet="4"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O51" i="7"/>
  <c r="N51" i="7" s="1"/>
  <c r="P51" i="7"/>
  <c r="P52" i="7"/>
  <c r="O52" i="7" s="1"/>
  <c r="N52" i="7" s="1"/>
  <c r="P53" i="7"/>
  <c r="O53" i="7" s="1"/>
  <c r="N53" i="7" s="1"/>
  <c r="P54" i="7"/>
  <c r="O54" i="7" s="1"/>
  <c r="N54" i="7" s="1"/>
  <c r="O55" i="7"/>
  <c r="N55" i="7" s="1"/>
  <c r="P55" i="7"/>
  <c r="O56" i="7"/>
  <c r="N56" i="7" s="1"/>
  <c r="P56" i="7"/>
  <c r="P57" i="7"/>
  <c r="O57" i="7" s="1"/>
  <c r="N57" i="7" s="1"/>
  <c r="P58" i="7"/>
  <c r="O58" i="7" s="1"/>
  <c r="N58" i="7" s="1"/>
  <c r="P59" i="7"/>
  <c r="O59" i="7" s="1"/>
  <c r="N59" i="7" s="1"/>
  <c r="O60" i="7"/>
  <c r="N60" i="7" s="1"/>
  <c r="P60" i="7"/>
  <c r="P61" i="7"/>
  <c r="O61" i="7" s="1"/>
  <c r="N61" i="7" s="1"/>
  <c r="P62" i="7"/>
  <c r="O62" i="7" s="1"/>
  <c r="N62" i="7" s="1"/>
  <c r="O63" i="7"/>
  <c r="N63" i="7" s="1"/>
  <c r="P63" i="7"/>
  <c r="P64" i="7"/>
  <c r="O64" i="7" s="1"/>
  <c r="N64" i="7" s="1"/>
  <c r="P65" i="7"/>
  <c r="O65" i="7" s="1"/>
  <c r="N65" i="7" s="1"/>
  <c r="P66" i="7"/>
  <c r="O66" i="7" s="1"/>
  <c r="N66" i="7" s="1"/>
  <c r="O67" i="7"/>
  <c r="N67" i="7" s="1"/>
  <c r="P67" i="7"/>
  <c r="O68" i="7"/>
  <c r="N68" i="7" s="1"/>
  <c r="P68" i="7"/>
  <c r="P69" i="7"/>
  <c r="O69" i="7" s="1"/>
  <c r="N69" i="7" s="1"/>
  <c r="P70" i="7"/>
  <c r="O70" i="7" s="1"/>
  <c r="N70" i="7" s="1"/>
  <c r="O71" i="7"/>
  <c r="N71" i="7" s="1"/>
  <c r="P71" i="7"/>
  <c r="O72" i="7"/>
  <c r="N72" i="7" s="1"/>
  <c r="P72" i="7"/>
  <c r="P73" i="7"/>
  <c r="O73" i="7" s="1"/>
  <c r="N73" i="7" s="1"/>
  <c r="P74" i="7"/>
  <c r="O74" i="7" s="1"/>
  <c r="N74" i="7" s="1"/>
  <c r="P75" i="7"/>
  <c r="O75" i="7" s="1"/>
  <c r="N75" i="7" s="1"/>
  <c r="O76" i="7"/>
  <c r="N76" i="7" s="1"/>
  <c r="P76" i="7"/>
  <c r="P77" i="7"/>
  <c r="O77" i="7" s="1"/>
  <c r="N77" i="7" s="1"/>
  <c r="P78" i="7"/>
  <c r="O78" i="7" s="1"/>
  <c r="N78" i="7" s="1"/>
  <c r="O79" i="7"/>
  <c r="N79" i="7" s="1"/>
  <c r="P79" i="7"/>
  <c r="P80" i="7"/>
  <c r="O80" i="7" s="1"/>
  <c r="N80" i="7" s="1"/>
  <c r="P81" i="7"/>
  <c r="O81" i="7" s="1"/>
  <c r="N81" i="7" s="1"/>
  <c r="P82" i="7"/>
  <c r="O82" i="7" s="1"/>
  <c r="N82" i="7" s="1"/>
  <c r="O83" i="7"/>
  <c r="N83" i="7" s="1"/>
  <c r="P83" i="7"/>
  <c r="O84" i="7"/>
  <c r="N84" i="7" s="1"/>
  <c r="P84" i="7"/>
  <c r="P85" i="7"/>
  <c r="O85" i="7" s="1"/>
  <c r="N85" i="7" s="1"/>
  <c r="P86" i="7"/>
  <c r="O86" i="7" s="1"/>
  <c r="N86" i="7" s="1"/>
  <c r="O87" i="7"/>
  <c r="N87" i="7" s="1"/>
  <c r="P87" i="7"/>
  <c r="O88" i="7"/>
  <c r="N88" i="7" s="1"/>
  <c r="P88" i="7"/>
  <c r="P89" i="7"/>
  <c r="O89" i="7" s="1"/>
  <c r="N89" i="7" s="1"/>
  <c r="P90" i="7"/>
  <c r="O90" i="7" s="1"/>
  <c r="N90" i="7" s="1"/>
  <c r="P91" i="7"/>
  <c r="O91" i="7" s="1"/>
  <c r="N91" i="7" s="1"/>
  <c r="O92" i="7"/>
  <c r="N92" i="7" s="1"/>
  <c r="P92" i="7"/>
  <c r="P93" i="7"/>
  <c r="O93" i="7" s="1"/>
  <c r="N93" i="7" s="1"/>
  <c r="P94" i="7"/>
  <c r="O94" i="7" s="1"/>
  <c r="N94" i="7" s="1"/>
  <c r="O95" i="7"/>
  <c r="N95" i="7" s="1"/>
  <c r="P95" i="7"/>
  <c r="P96" i="7"/>
  <c r="O96" i="7" s="1"/>
  <c r="N96" i="7" s="1"/>
  <c r="P97" i="7"/>
  <c r="O97" i="7" s="1"/>
  <c r="N97" i="7" s="1"/>
  <c r="P98" i="7"/>
  <c r="O98" i="7" s="1"/>
  <c r="N98" i="7" s="1"/>
  <c r="O99" i="7"/>
  <c r="N99" i="7" s="1"/>
  <c r="P99" i="7"/>
  <c r="O100" i="7"/>
  <c r="N100" i="7" s="1"/>
  <c r="P100" i="7"/>
  <c r="P101" i="7"/>
  <c r="O101" i="7" s="1"/>
  <c r="N101" i="7" s="1"/>
  <c r="P102" i="7"/>
  <c r="O102" i="7" s="1"/>
  <c r="N102" i="7" s="1"/>
  <c r="O103" i="7"/>
  <c r="N103" i="7" s="1"/>
  <c r="P103" i="7"/>
  <c r="O104" i="7"/>
  <c r="N104" i="7" s="1"/>
  <c r="P104" i="7"/>
  <c r="P105" i="7"/>
  <c r="O105" i="7" s="1"/>
  <c r="N105" i="7" s="1"/>
  <c r="P106" i="7"/>
  <c r="O106" i="7" s="1"/>
  <c r="N106" i="7" s="1"/>
  <c r="P107" i="7"/>
  <c r="O107" i="7" s="1"/>
  <c r="N107" i="7" s="1"/>
  <c r="O108" i="7"/>
  <c r="N108" i="7" s="1"/>
  <c r="P108" i="7"/>
  <c r="P109" i="7"/>
  <c r="O109" i="7" s="1"/>
  <c r="N109" i="7" s="1"/>
  <c r="P110" i="7"/>
  <c r="O110" i="7" s="1"/>
  <c r="N110" i="7" s="1"/>
  <c r="O111" i="7"/>
  <c r="N111" i="7" s="1"/>
  <c r="P111" i="7"/>
  <c r="P112" i="7"/>
  <c r="O112" i="7" s="1"/>
  <c r="N112" i="7" s="1"/>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<sst xmlns="http://schemas.openxmlformats.org/spreadsheetml/2006/main" count="7144" uniqueCount="2698">
  <si>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</si>
  <si>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</si>
  <si>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</si>
  <si>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</si>
  <si>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</si>
  <si>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</si>
  <si>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</si>
  <si>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</si>
  <si>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</si>
  <si>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</si>
  <si>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</si>
  <si>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</si>
  <si>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</si>
  <si>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</si>
  <si>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</si>
  <si>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</si>
  <si>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</si>
  <si>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</si>
  <si>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</si>
  <si>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</si>
  <si>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</si>
  <si>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</si>
  <si>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</si>
  <si>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</si>
  <si>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</si>
  <si>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</si>
  <si>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</si>
  <si>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</si>
  <si>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</si>
  <si>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</si>
  <si>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</si>
  <si>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</si>
  <si>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</si>
  <si>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</si>
  <si>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</si>
  <si>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</si>
  <si>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</si>
  <si>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</si>
  <si>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</si>
  <si>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</si>
  <si>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</si>
  <si>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</si>
  <si>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</si>
  <si>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</si>
  <si>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</si>
  <si>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</si>
  <si>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</si>
  <si>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</si>
  <si>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</si>
  <si>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</si>
  <si>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</si>
  <si>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</si>
  <si>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</si>
  <si>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</si>
  <si>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</si>
  <si>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</si>
  <si>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</si>
  <si>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</si>
  <si>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</si>
  <si>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</si>
  <si>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</si>
  <si>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</si>
  <si>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</si>
  <si>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</si>
  <si>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</si>
  <si>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</si>
  <si>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</si>
  <si>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</si>
  <si>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</si>
  <si>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</si>
  <si>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</si>
  <si>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</si>
  <si>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</si>
  <si>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</si>
  <si>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</si>
  <si>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</si>
  <si>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</si>
  <si>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</si>
  <si>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</si>
  <si>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</si>
  <si>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</si>
  <si>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</si>
  <si>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</si>
  <si>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</si>
  <si>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</si>
  <si>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</si>
  <si>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</si>
  <si>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</si>
  <si>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</si>
  <si>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</si>
  <si>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</si>
  <si>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</si>
  <si>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</si>
  <si>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</si>
  <si>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</si>
  <si>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</si>
  <si>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</si>
  <si>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</si>
  <si>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</si>
  <si>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</si>
  <si>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</si>
  <si>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</si>
  <si>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</si>
  <si>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</si>
  <si>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</si>
  <si>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</si>
  <si>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</si>
  <si>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</si>
  <si>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</si>
  <si>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</si>
  <si>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</si>
  <si>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</si>
  <si>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</si>
  <si>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</si>
  <si>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</si>
  <si>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</si>
  <si>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</si>
  <si>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</si>
  <si>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</si>
  <si>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</si>
  <si>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</si>
  <si>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</si>
  <si>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</si>
  <si>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</si>
  <si>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</si>
  <si>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</si>
  <si>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</si>
  <si>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</si>
  <si>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</si>
  <si>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</si>
  <si>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</si>
  <si>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</si>
  <si>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</si>
  <si>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</si>
  <si>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</si>
  <si>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</si>
  <si>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</si>
  <si>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</si>
  <si>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</si>
  <si>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</si>
  <si>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</si>
  <si>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</si>
  <si>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</si>
  <si>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</si>
  <si>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</si>
  <si>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</si>
  <si>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</si>
  <si>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</si>
  <si>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</si>
  <si>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</si>
  <si>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</si>
  <si>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</si>
  <si>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</si>
  <si>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</si>
  <si>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</si>
  <si>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</si>
  <si>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</si>
  <si>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</si>
  <si>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</si>
  <si>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</si>
  <si>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</si>
  <si>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</si>
  <si>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</si>
  <si>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</si>
  <si>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</si>
  <si>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</si>
  <si>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</si>
  <si>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</si>
  <si>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</si>
  <si>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</si>
  <si>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</si>
  <si>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</si>
  <si>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</si>
  <si>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</si>
  <si>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</si>
  <si>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</si>
  <si>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</si>
  <si>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</si>
  <si>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</si>
  <si>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</si>
  <si>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</si>
  <si>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</si>
  <si>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</si>
  <si>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</si>
  <si>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</si>
  <si>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</si>
  <si>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</si>
  <si>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</si>
  <si>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</si>
  <si>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</si>
  <si>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</si>
  <si>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</si>
  <si>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</si>
  <si>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</si>
  <si>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</si>
  <si>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</si>
  <si>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</si>
  <si>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</si>
  <si>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</si>
  <si>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</si>
  <si>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</si>
  <si>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</si>
  <si>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</si>
  <si>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</si>
  <si>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</si>
  <si>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</si>
  <si>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</si>
  <si>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</si>
  <si>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</si>
  <si>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</si>
  <si>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</si>
  <si>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</si>
  <si>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</si>
  <si>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</si>
  <si>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</si>
  <si>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</si>
  <si>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</si>
  <si>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</si>
  <si>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</si>
  <si>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</si>
  <si>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</si>
  <si>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</si>
  <si>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</si>
  <si>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</si>
  <si>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</si>
  <si>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</si>
  <si>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</si>
  <si>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</si>
  <si>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</si>
  <si>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</si>
  <si>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</si>
  <si>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</si>
  <si>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</si>
  <si>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</si>
  <si>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</si>
  <si>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</si>
  <si>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</si>
  <si>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</si>
  <si>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</si>
  <si>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</si>
  <si>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</si>
  <si>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</si>
  <si>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</si>
  <si>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</si>
  <si>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</si>
  <si>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</si>
  <si>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</si>
  <si>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</si>
  <si>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</si>
  <si>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</si>
  <si>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</si>
  <si>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</si>
  <si>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</si>
  <si>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</si>
  <si>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</si>
  <si>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</si>
  <si>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</si>
  <si>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</si>
  <si>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</si>
  <si>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</si>
  <si>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</si>
  <si>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</si>
  <si>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</si>
  <si>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</si>
  <si>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</si>
  <si>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</si>
  <si>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</si>
  <si>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</si>
  <si>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</si>
  <si>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</si>
  <si>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</si>
  <si>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</si>
  <si>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</si>
  <si>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</si>
  <si>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</si>
  <si>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</si>
  <si>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</si>
  <si>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</si>
  <si>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</si>
  <si>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</si>
  <si>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</si>
  <si>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</si>
  <si>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</si>
  <si>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</si>
  <si>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</si>
  <si>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</si>
  <si>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</si>
  <si>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</si>
  <si>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</si>
  <si>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</si>
  <si>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</si>
  <si>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</si>
  <si>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</si>
  <si>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</si>
  <si>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</si>
  <si>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</si>
  <si>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</si>
  <si>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</si>
  <si>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</si>
  <si>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</si>
  <si>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</si>
  <si>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</si>
  <si>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</si>
  <si>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</si>
  <si>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</si>
  <si>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</si>
  <si>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</si>
  <si>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</si>
  <si>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</si>
  <si>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</si>
  <si>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</si>
  <si>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</si>
  <si>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</si>
  <si>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</si>
  <si>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</si>
  <si>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</si>
  <si>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</si>
  <si>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</si>
  <si>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</si>
  <si>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</si>
  <si>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</si>
  <si>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</si>
  <si>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</si>
  <si>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</si>
  <si>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</si>
  <si>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</si>
  <si>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</si>
  <si>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</si>
  <si>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</si>
  <si>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</si>
  <si>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</si>
  <si>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</si>
  <si>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</si>
  <si>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</si>
  <si>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</si>
  <si>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</si>
  <si>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</si>
  <si>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</si>
  <si>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</si>
  <si>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</si>
  <si>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</si>
  <si>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</si>
  <si>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</si>
  <si>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</si>
  <si>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</si>
  <si>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</si>
  <si>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</si>
  <si>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</si>
  <si>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</si>
  <si>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</si>
  <si>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</si>
  <si>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</si>
  <si>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</si>
  <si>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</si>
  <si>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</si>
  <si>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</si>
  <si>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</si>
  <si>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</si>
  <si>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</si>
  <si>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</si>
  <si>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</si>
  <si>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</si>
  <si>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</si>
  <si>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</si>
  <si>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</si>
  <si>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</si>
  <si>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</si>
  <si>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</si>
  <si>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</si>
  <si>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</si>
  <si>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</si>
  <si>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</si>
  <si>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</si>
  <si>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</si>
  <si>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</si>
  <si>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</si>
  <si>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</si>
  <si>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</si>
  <si>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</si>
  <si>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</si>
  <si>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</si>
  <si>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</si>
  <si>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</si>
  <si>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</si>
  <si>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</si>
  <si>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</si>
  <si>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</si>
  <si>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</si>
  <si>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</si>
  <si>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</si>
  <si>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</si>
  <si>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</si>
  <si>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</si>
  <si>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</si>
  <si>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</si>
  <si>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</si>
  <si>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</si>
  <si>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</si>
  <si>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</si>
  <si>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</si>
  <si>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</si>
  <si>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</si>
  <si>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</si>
  <si>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</si>
  <si>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</si>
  <si>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</si>
  <si>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</si>
  <si>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</si>
  <si>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</si>
  <si>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</si>
  <si>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</si>
  <si>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</si>
  <si>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</si>
  <si>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</si>
  <si>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</si>
  <si>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</si>
  <si>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</si>
  <si>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</si>
  <si>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</si>
  <si>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</si>
  <si>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</si>
  <si>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</si>
  <si>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</si>
  <si>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</si>
  <si>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</si>
  <si>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</si>
  <si>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</si>
  <si>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</si>
  <si>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</si>
  <si>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</si>
  <si>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</si>
  <si>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</si>
  <si>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</si>
  <si>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</si>
  <si>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</si>
  <si>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</si>
  <si>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</si>
  <si>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</si>
  <si>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</si>
  <si>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</si>
  <si>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</si>
  <si>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</si>
  <si>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</si>
  <si>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</si>
  <si>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</si>
  <si>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</si>
  <si>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</si>
  <si>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</si>
  <si>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</si>
  <si>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</si>
  <si>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</si>
  <si>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</si>
  <si>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</si>
  <si>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</si>
  <si>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</si>
  <si>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</si>
  <si>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</si>
  <si>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</si>
  <si>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</si>
  <si>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</si>
  <si>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</si>
  <si>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</si>
  <si>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</si>
  <si>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</si>
  <si>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</si>
  <si>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</si>
  <si>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</si>
  <si>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</si>
  <si>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</si>
  <si>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</si>
  <si>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</si>
  <si>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</si>
  <si>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</si>
  <si>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</si>
  <si>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</si>
  <si>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</si>
  <si>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</si>
  <si>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</si>
  <si>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</si>
  <si>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</si>
  <si>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</si>
  <si>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</si>
  <si>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</si>
  <si>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</si>
  <si>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</si>
  <si>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</si>
  <si>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</si>
  <si>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</si>
  <si>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</si>
  <si>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</si>
  <si>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</si>
  <si>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</si>
  <si>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</si>
  <si>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</si>
  <si>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</si>
  <si>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</si>
  <si>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</si>
  <si>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</si>
  <si>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</si>
  <si>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</si>
  <si>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</si>
  <si>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</si>
  <si>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</si>
  <si>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</si>
  <si>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</si>
  <si>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</si>
  <si>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</si>
  <si>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</si>
  <si>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</si>
  <si>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</si>
  <si>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</si>
  <si>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</si>
  <si>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</si>
  <si>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</si>
  <si>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</si>
  <si>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</si>
  <si>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</si>
  <si>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</si>
  <si>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</si>
  <si>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</si>
  <si>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</si>
  <si>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</si>
  <si>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</si>
  <si>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</si>
  <si>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</si>
  <si>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</si>
  <si>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</si>
  <si>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</si>
  <si>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</si>
  <si>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</si>
  <si>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</si>
  <si>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</si>
  <si>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</si>
  <si>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</si>
  <si>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</si>
  <si>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</si>
  <si>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</si>
  <si>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</si>
  <si>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</si>
  <si>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</si>
  <si>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</si>
  <si>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</si>
  <si>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</si>
  <si>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</si>
  <si>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</si>
  <si>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</si>
  <si>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</si>
  <si>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</si>
  <si>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</si>
  <si>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</si>
  <si>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</si>
  <si>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</si>
  <si>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</si>
  <si>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</si>
  <si>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</si>
  <si>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</si>
  <si>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</si>
  <si>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</si>
  <si>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</si>
  <si>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</si>
  <si>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</si>
  <si>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</si>
  <si>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</si>
  <si>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</si>
  <si>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</si>
  <si>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</si>
  <si>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</si>
  <si>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</si>
  <si>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</si>
  <si>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</si>
  <si>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</si>
  <si>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</si>
  <si>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</si>
  <si>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</si>
  <si>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</si>
  <si>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</si>
  <si>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</si>
  <si>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</si>
  <si>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</si>
  <si>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</si>
  <si>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</si>
  <si>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</si>
  <si>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</si>
  <si>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</si>
  <si>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</si>
  <si>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</si>
  <si>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</si>
  <si>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</si>
  <si>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</si>
  <si>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</si>
  <si>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</si>
  <si>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</si>
  <si>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</si>
  <si>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</si>
  <si>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</si>
  <si>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</si>
  <si>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</si>
  <si>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</si>
  <si>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</si>
  <si>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</si>
  <si>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</si>
  <si>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</si>
  <si>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</si>
  <si>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</si>
  <si>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</si>
  <si>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</si>
  <si>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</si>
  <si>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</si>
  <si>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</si>
  <si>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</si>
  <si>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</si>
  <si>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</si>
  <si>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</si>
  <si>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</si>
  <si>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</si>
  <si>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</si>
  <si>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</si>
  <si>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</si>
  <si>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</si>
  <si>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</si>
  <si>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</si>
  <si>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</si>
  <si>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</si>
  <si>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</si>
  <si>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</si>
  <si>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</si>
  <si>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</si>
  <si>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</si>
  <si>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</si>
  <si>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</si>
  <si>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</si>
  <si>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</si>
  <si>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</si>
  <si>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</si>
  <si>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</si>
  <si>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</si>
  <si>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</si>
  <si>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</si>
  <si>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</si>
  <si>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</si>
  <si>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</si>
  <si>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</si>
  <si>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</si>
  <si>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</si>
  <si>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</si>
  <si>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</si>
  <si>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</si>
  <si>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</si>
  <si>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</si>
  <si>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</si>
  <si>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</si>
  <si>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</si>
  <si>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</si>
  <si>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</si>
  <si>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</si>
  <si>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</si>
  <si>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</si>
  <si>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</si>
  <si>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</si>
  <si>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</si>
  <si>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</si>
  <si>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</si>
  <si>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</si>
  <si>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</si>
  <si>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</si>
  <si>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</si>
  <si>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</si>
  <si>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</si>
  <si>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</si>
  <si>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</si>
  <si>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</si>
  <si>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</si>
  <si>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</si>
  <si>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</si>
  <si>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</si>
  <si>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</si>
  <si>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</si>
  <si>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</si>
  <si>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</si>
  <si>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</si>
  <si>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</si>
  <si>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</si>
  <si>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</si>
  <si>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</si>
  <si>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</si>
  <si>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</si>
  <si>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</si>
  <si>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</si>
  <si>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</si>
  <si>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</si>
  <si>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</si>
  <si>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</si>
  <si>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</si>
  <si>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</si>
  <si>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</si>
  <si>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</si>
  <si>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</si>
  <si>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</si>
  <si>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</si>
  <si>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</si>
  <si>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</si>
  <si>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</si>
  <si>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</si>
  <si>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</si>
  <si>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</si>
  <si>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</si>
  <si>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</si>
  <si>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</si>
  <si>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</si>
  <si>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</si>
  <si>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</si>
  <si>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</si>
  <si>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</si>
  <si>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</si>
  <si>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</si>
  <si>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</si>
  <si>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</si>
  <si>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</si>
  <si>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</si>
  <si>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</si>
  <si>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</si>
  <si>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</si>
  <si>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</si>
  <si>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</si>
  <si>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</si>
  <si>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</si>
  <si>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</si>
  <si>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</si>
  <si>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</si>
  <si>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</si>
  <si>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</si>
  <si>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</si>
  <si>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</si>
  <si>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</si>
  <si>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</si>
  <si>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</si>
  <si>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</si>
  <si>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</si>
  <si>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</si>
  <si>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</si>
  <si>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</si>
  <si>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</si>
  <si>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</si>
  <si>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</si>
  <si>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</si>
  <si>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</si>
  <si>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</si>
  <si>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</si>
  <si>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</si>
  <si>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</si>
  <si>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</si>
  <si>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</si>
  <si>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</si>
  <si>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</si>
  <si>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</si>
  <si>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</si>
  <si>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</si>
  <si>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</si>
  <si>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</si>
  <si>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</si>
  <si>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</si>
  <si>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</si>
  <si>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</si>
  <si>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</si>
  <si>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</si>
  <si>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</si>
  <si>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</si>
  <si>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</si>
  <si>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</si>
  <si>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</si>
  <si>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</si>
  <si>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</si>
  <si>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</si>
  <si>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</si>
  <si>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</si>
  <si>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</si>
  <si>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</si>
  <si>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</si>
  <si>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</si>
  <si>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</si>
  <si>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</si>
  <si>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</si>
  <si>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</si>
  <si>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</si>
  <si>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</si>
  <si>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</si>
  <si>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</si>
  <si>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</si>
  <si>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</si>
  <si>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</si>
  <si>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</si>
  <si>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</si>
  <si>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</si>
  <si>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</si>
  <si>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</si>
  <si>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</si>
  <si>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</si>
  <si>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</si>
  <si>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</si>
  <si>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</si>
  <si>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</si>
  <si>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</si>
  <si>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</si>
  <si>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</si>
  <si>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</si>
  <si>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</si>
  <si>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</si>
  <si>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</si>
  <si>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</si>
  <si>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</si>
  <si>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</si>
  <si>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</si>
  <si>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</si>
  <si>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</si>
  <si>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</si>
  <si>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</si>
  <si>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</si>
  <si>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</si>
  <si>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</si>
  <si>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</si>
  <si>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</si>
  <si>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</si>
  <si>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</si>
  <si>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</si>
  <si>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</si>
  <si>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</si>
  <si>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</si>
  <si>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</si>
  <si>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</si>
  <si>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</si>
  <si>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</si>
  <si>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</si>
  <si>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</si>
  <si>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</si>
  <si>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</si>
  <si>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</si>
  <si>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</si>
  <si>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</si>
  <si>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</si>
  <si>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</si>
  <si>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</si>
  <si>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</si>
  <si>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</si>
  <si>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</si>
  <si>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</si>
  <si>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</si>
  <si>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</si>
  <si>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</si>
  <si>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</si>
  <si>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</si>
  <si>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</si>
  <si>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</si>
  <si>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</si>
  <si>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</si>
  <si>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</si>
  <si>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</si>
  <si>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</si>
  <si>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</si>
  <si>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</si>
  <si>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</si>
  <si>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</si>
  <si>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</si>
  <si>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</si>
  <si>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</si>
  <si>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</si>
  <si>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</si>
  <si>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</si>
  <si>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</si>
  <si>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</si>
  <si>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</si>
  <si>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</si>
  <si>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</si>
  <si>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</si>
  <si>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</si>
  <si>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</si>
  <si>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</si>
  <si>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</si>
  <si>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</si>
  <si>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</si>
  <si>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</si>
  <si>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</si>
  <si>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</si>
  <si>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</si>
  <si>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</si>
  <si>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</si>
  <si>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</si>
  <si>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</si>
  <si>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</si>
  <si>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</si>
  <si>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</si>
  <si>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</si>
  <si>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</si>
  <si>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</si>
  <si>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</si>
  <si>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</si>
  <si>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</si>
  <si>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</si>
  <si>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</si>
  <si>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</si>
  <si>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</si>
  <si>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</si>
  <si>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</si>
  <si>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</si>
  <si>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</si>
  <si>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</si>
  <si>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</si>
  <si>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</si>
  <si>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</si>
  <si>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</si>
  <si>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</si>
  <si>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</si>
  <si>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</si>
  <si>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</si>
  <si>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</si>
  <si>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</si>
  <si>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</si>
  <si>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</si>
  <si>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</si>
  <si>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</si>
  <si>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</si>
  <si>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</si>
  <si>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</si>
  <si>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</si>
  <si>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</si>
  <si>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</si>
  <si>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</si>
  <si>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</si>
  <si>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</si>
  <si>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</si>
  <si>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</si>
  <si>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</si>
  <si>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</si>
  <si>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</si>
  <si>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</si>
  <si>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</si>
  <si>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</si>
  <si>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</si>
  <si>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</si>
  <si>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</si>
  <si>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</si>
  <si>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</si>
  <si>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</si>
  <si>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</si>
  <si>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</si>
  <si>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</si>
  <si>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</si>
  <si>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</si>
  <si>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</si>
  <si>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</si>
  <si>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</si>
  <si>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</si>
  <si>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</si>
  <si>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</si>
  <si>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</si>
  <si>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</si>
  <si>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</si>
  <si>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</si>
  <si>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</si>
  <si>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</si>
  <si>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</si>
  <si>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</si>
  <si>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</si>
  <si>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</si>
  <si>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</si>
  <si>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</si>
  <si>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</si>
  <si>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</si>
  <si>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</si>
  <si>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</si>
  <si>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</si>
  <si>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</si>
  <si>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</si>
  <si>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</si>
  <si>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</si>
  <si>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</si>
  <si>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</si>
  <si>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</si>
  <si>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</si>
  <si>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</si>
  <si>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</si>
  <si>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</si>
  <si>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</si>
  <si>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</si>
  <si>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</si>
  <si>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</si>
  <si>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</si>
  <si>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</si>
  <si>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</si>
  <si>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</si>
  <si>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</si>
  <si>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</si>
  <si>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</si>
  <si>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</si>
  <si>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</si>
  <si>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</si>
  <si>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</si>
  <si>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</si>
  <si>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</si>
  <si>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</si>
  <si>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</si>
  <si>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</si>
  <si>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</si>
  <si>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</si>
  <si>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</si>
  <si>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</si>
  <si>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</si>
  <si>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</si>
  <si>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</si>
  <si>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</si>
  <si>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</si>
  <si>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</si>
  <si>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</si>
  <si>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</si>
  <si>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</si>
  <si>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</si>
  <si>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</si>
  <si>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</si>
  <si>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</si>
  <si>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</si>
  <si>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</si>
  <si>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</si>
  <si>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</si>
  <si>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</si>
  <si>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</si>
  <si>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</si>
  <si>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</si>
  <si>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</si>
  <si>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</si>
  <si>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</si>
  <si>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</si>
  <si>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</si>
  <si>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</si>
  <si>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</si>
  <si>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</si>
  <si>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</si>
  <si>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</si>
  <si>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</si>
  <si>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</si>
  <si>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</si>
  <si>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</si>
  <si>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</si>
  <si>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</si>
  <si>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</si>
  <si>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</si>
  <si>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</si>
  <si>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</si>
  <si>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</si>
  <si>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</si>
  <si>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</si>
  <si>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</si>
  <si>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</si>
  <si>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</si>
  <si>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</si>
  <si>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</si>
  <si>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</si>
  <si>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</si>
  <si>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</si>
  <si>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</si>
  <si>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</si>
  <si>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</si>
  <si>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</si>
  <si>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</si>
  <si>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</si>
  <si>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</si>
  <si>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</si>
  <si>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</si>
  <si>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</si>
  <si>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</si>
  <si>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</si>
  <si>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</si>
  <si>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</si>
  <si>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</si>
  <si>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</si>
  <si>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</si>
  <si>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</si>
  <si>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</si>
  <si>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</si>
  <si>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</si>
  <si>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</si>
  <si>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</si>
  <si>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</si>
  <si>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</si>
  <si>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</si>
  <si>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</si>
  <si>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</si>
  <si>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</si>
  <si>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</si>
  <si>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</si>
  <si>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</si>
  <si>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</si>
  <si>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</si>
  <si>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</si>
  <si>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</si>
  <si>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</si>
  <si>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</si>
  <si>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</si>
  <si>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</si>
  <si>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</si>
  <si>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</si>
  <si>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</si>
  <si>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</si>
  <si>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</si>
  <si>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</si>
  <si>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</si>
  <si>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</si>
  <si>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</si>
  <si>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</si>
  <si>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</si>
  <si>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</si>
  <si>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</si>
  <si>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</si>
  <si>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</si>
  <si>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</si>
  <si>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</si>
  <si>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</si>
  <si>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</si>
  <si>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</si>
  <si>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</si>
  <si>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</si>
  <si>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</si>
  <si>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</si>
  <si>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</si>
  <si>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</si>
  <si>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</si>
  <si>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</si>
  <si>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</si>
  <si>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</si>
  <si>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</si>
  <si>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</si>
  <si>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</si>
  <si>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</si>
  <si>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</si>
  <si>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</si>
  <si>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</si>
  <si>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</si>
  <si>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</si>
  <si>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</si>
  <si>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</si>
  <si>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</si>
  <si>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</si>
  <si>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</si>
  <si>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</si>
  <si>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</si>
  <si>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</si>
  <si>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</si>
  <si>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</si>
  <si>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</si>
  <si>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</si>
  <si>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</si>
  <si>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</si>
  <si>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</si>
  <si>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</si>
  <si>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</si>
  <si>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</si>
  <si>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</si>
  <si>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</si>
  <si>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</si>
  <si>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</si>
  <si>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</si>
  <si>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</si>
  <si>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</si>
  <si>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</si>
  <si>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</si>
  <si>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</si>
  <si>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</si>
  <si>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</si>
  <si>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</si>
  <si>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</si>
  <si>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</si>
  <si>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</si>
  <si>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</si>
  <si>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</si>
  <si>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</si>
  <si>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</si>
  <si>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</si>
  <si>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</si>
  <si>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</si>
  <si>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</si>
  <si>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</si>
  <si>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</si>
  <si>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</si>
  <si>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</si>
  <si>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</si>
  <si>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</si>
  <si>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</si>
  <si>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</si>
  <si>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</si>
  <si>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</si>
  <si>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</si>
  <si>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</si>
  <si>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</si>
  <si>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</si>
  <si>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</si>
  <si>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</si>
  <si>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</si>
  <si>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</si>
  <si>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</si>
  <si>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</si>
  <si>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</si>
  <si>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</si>
  <si>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</si>
  <si>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</si>
  <si>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</si>
  <si>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</si>
  <si>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</si>
  <si>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</si>
  <si>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</si>
  <si>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</si>
  <si>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</si>
  <si>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</si>
  <si>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</si>
  <si>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</si>
  <si>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</si>
  <si>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</si>
  <si>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</si>
  <si>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</si>
  <si>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</si>
  <si>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</si>
  <si>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</si>
  <si>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</si>
  <si>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</si>
  <si>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</si>
  <si>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</si>
  <si>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</si>
  <si>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</si>
  <si>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</si>
  <si>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</si>
  <si>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</si>
  <si>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</si>
  <si>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</si>
  <si>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</si>
  <si>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</si>
  <si>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</si>
  <si>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</si>
  <si>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</si>
  <si>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</si>
  <si>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</si>
  <si>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</si>
  <si>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</si>
  <si>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</si>
  <si>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</si>
  <si>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</si>
  <si>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</si>
  <si>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</si>
  <si>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</si>
  <si>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</si>
  <si>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</si>
  <si>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</si>
  <si>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</si>
  <si>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</si>
  <si>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</si>
  <si>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</si>
  <si>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</si>
  <si>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</si>
  <si>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</si>
  <si>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</si>
  <si>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</si>
  <si>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</si>
  <si>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</si>
  <si>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</si>
  <si>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</si>
  <si>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</si>
  <si>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</si>
  <si>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</si>
  <si>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</si>
  <si>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</si>
  <si>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</si>
  <si>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</si>
  <si>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</si>
  <si>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</si>
  <si>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</si>
  <si>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</si>
  <si>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</si>
  <si>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</si>
  <si>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</si>
  <si>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</si>
  <si>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</si>
  <si>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</si>
  <si>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</si>
  <si>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</si>
  <si>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</si>
  <si>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</si>
  <si>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</si>
  <si>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</si>
  <si>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</si>
  <si>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</si>
  <si>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</si>
  <si>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</si>
  <si>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</si>
  <si>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</si>
  <si>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</si>
  <si>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</si>
  <si>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</si>
  <si>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</si>
  <si>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</si>
  <si>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</si>
  <si>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</si>
  <si>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</si>
  <si>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</si>
  <si>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</si>
  <si>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</si>
  <si>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</si>
  <si>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</si>
  <si>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</si>
  <si>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</si>
  <si>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</si>
  <si>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</si>
  <si>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</si>
  <si>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</si>
  <si>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</si>
  <si>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</si>
  <si>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</si>
  <si>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</si>
  <si>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</si>
  <si>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</si>
  <si>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</si>
  <si>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</si>
  <si>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</si>
  <si>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</si>
  <si>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</si>
  <si>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</si>
  <si>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</si>
  <si>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</si>
  <si>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</si>
  <si>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</si>
  <si>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</si>
  <si>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</si>
  <si>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</si>
  <si>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</si>
  <si>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</si>
  <si>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</si>
  <si>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</si>
  <si>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</si>
  <si>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</si>
  <si>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</si>
  <si>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</si>
  <si>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</si>
  <si>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</si>
  <si>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</si>
  <si>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</si>
  <si>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</si>
  <si>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</si>
  <si>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</si>
  <si>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</si>
  <si>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</si>
  <si>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</si>
  <si>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</si>
  <si>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</si>
  <si>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</si>
  <si>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</si>
  <si>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</si>
  <si>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</si>
  <si>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</si>
  <si>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</si>
  <si>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</si>
  <si>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</si>
  <si>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</si>
  <si>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</si>
  <si>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</si>
  <si>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</si>
  <si>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</si>
  <si>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</si>
  <si>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</si>
  <si>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</si>
  <si>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</si>
  <si>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</si>
  <si>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</si>
  <si>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</si>
  <si>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</si>
  <si>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</si>
  <si>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</si>
  <si>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</si>
  <si>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</si>
  <si>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</si>
  <si>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</si>
  <si>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</si>
  <si>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</si>
  <si>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</si>
  <si>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</si>
  <si>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</si>
  <si>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</si>
  <si>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</si>
  <si>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</si>
  <si>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</si>
  <si>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</si>
  <si>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</si>
  <si>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</si>
  <si>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</si>
  <si>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</si>
  <si>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</si>
  <si>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</si>
  <si>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</si>
  <si>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</si>
  <si>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</si>
  <si>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</si>
  <si>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</si>
  <si>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</si>
  <si>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</si>
  <si>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</si>
  <si>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</si>
  <si>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</si>
  <si>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</si>
  <si>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</si>
  <si>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</si>
  <si>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</si>
  <si>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</si>
  <si>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</si>
  <si>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</si>
  <si>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</si>
  <si>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</si>
  <si>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</si>
  <si>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</si>
  <si>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</si>
  <si>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</si>
  <si>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</si>
  <si>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</si>
  <si>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</si>
  <si>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</si>
  <si>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</si>
  <si>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</si>
  <si>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</si>
  <si>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</si>
  <si>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</si>
  <si>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</si>
  <si>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</si>
  <si>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</si>
  <si>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</si>
  <si>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</si>
  <si>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</si>
  <si>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</si>
  <si>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</si>
  <si>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</si>
  <si>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</si>
  <si>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</si>
  <si>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</si>
  <si>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</si>
  <si>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</si>
  <si>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</si>
  <si>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</si>
  <si>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</si>
  <si>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</si>
  <si>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</si>
  <si>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</si>
  <si>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</si>
  <si>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</si>
  <si>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</si>
  <si>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</si>
  <si>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</si>
  <si>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</si>
  <si>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</si>
  <si>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</si>
  <si>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</si>
  <si>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</si>
  <si>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</si>
  <si>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</si>
  <si>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</si>
  <si>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</si>
  <si>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</si>
  <si>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</si>
  <si>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</si>
  <si>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</si>
  <si>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</si>
  <si>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</si>
  <si>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</si>
  <si>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</si>
  <si>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</si>
  <si>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</si>
  <si>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</si>
  <si>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</si>
  <si>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</si>
  <si>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</si>
  <si>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</si>
  <si>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</si>
  <si>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</si>
  <si>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</si>
  <si>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</si>
  <si>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</si>
  <si>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</si>
  <si>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</si>
  <si>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</si>
  <si>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</si>
  <si>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</si>
  <si>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</si>
  <si>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</si>
  <si>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</si>
  <si>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</si>
  <si>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</si>
  <si>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</si>
  <si>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</si>
  <si>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</si>
  <si>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</si>
  <si>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</si>
  <si>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</si>
  <si>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</si>
  <si>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</si>
  <si>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</si>
  <si>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</si>
  <si>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</si>
  <si>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</si>
  <si>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</si>
  <si>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</si>
  <si>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</si>
  <si>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</si>
  <si>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</si>
  <si>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</si>
  <si>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</si>
  <si>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</si>
  <si>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</si>
  <si>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</si>
  <si>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</si>
  <si>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</si>
  <si>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</si>
  <si>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</si>
  <si>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</si>
  <si>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</si>
  <si>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</si>
  <si>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</si>
  <si>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</si>
  <si>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</si>
  <si>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</si>
  <si>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</si>
  <si>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</si>
  <si>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</si>
  <si>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</si>
  <si>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</si>
  <si>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</si>
  <si>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</si>
  <si>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</si>
  <si>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</si>
  <si>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</si>
  <si>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</si>
  <si>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</si>
  <si>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</si>
  <si>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</si>
  <si>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</si>
  <si>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</si>
  <si>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</si>
  <si>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</si>
  <si>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</si>
  <si>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</si>
  <si>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</si>
  <si>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</si>
  <si>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</si>
  <si>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</si>
  <si>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</si>
  <si>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</si>
  <si>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</si>
  <si>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</si>
  <si>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</si>
  <si>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</si>
  <si>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</si>
  <si>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</si>
  <si>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</si>
  <si>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</si>
  <si>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</si>
  <si>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</si>
  <si>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</si>
  <si>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</si>
  <si>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</si>
  <si>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</si>
  <si>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</si>
  <si>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</si>
  <si>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</si>
  <si>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</si>
  <si>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</si>
  <si>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</si>
  <si>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</si>
  <si>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</si>
  <si>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</si>
  <si>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</si>
  <si>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</si>
  <si>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</si>
  <si>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</si>
  <si>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</si>
  <si>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</si>
  <si>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</si>
  <si>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</si>
  <si>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</si>
  <si>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</si>
  <si>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</si>
  <si>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</si>
  <si>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</si>
  <si>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</si>
  <si>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</si>
  <si>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</si>
  <si>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</si>
  <si>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</si>
  <si>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</si>
  <si>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</si>
  <si>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</si>
  <si>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</si>
  <si>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</si>
  <si>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</si>
  <si>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</si>
  <si>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</si>
  <si>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</si>
  <si>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</si>
  <si>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</si>
  <si>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</si>
  <si>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</si>
  <si>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</si>
  <si>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</si>
  <si>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</si>
  <si>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</si>
  <si>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</si>
  <si>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</si>
  <si>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</si>
  <si>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</si>
  <si>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</si>
  <si>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</si>
  <si>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</si>
  <si>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</si>
  <si>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</si>
  <si>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</si>
  <si>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</si>
  <si>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</si>
  <si>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</si>
  <si>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</si>
  <si>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</si>
  <si>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</si>
  <si>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</si>
  <si>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</si>
  <si>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</si>
  <si>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</si>
  <si>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</si>
  <si>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</si>
  <si>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</si>
  <si>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</si>
  <si>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</si>
  <si>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</si>
  <si>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</si>
  <si>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</si>
  <si>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</si>
  <si>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</si>
  <si>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</si>
  <si>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</si>
  <si>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</si>
  <si>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</si>
  <si>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</si>
  <si>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</si>
  <si>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</si>
  <si>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</si>
  <si>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</si>
  <si>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</si>
  <si>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</si>
  <si>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</si>
  <si>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</si>
  <si>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</si>
  <si>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</si>
  <si>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</si>
  <si>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</si>
  <si>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</si>
  <si>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</si>
  <si>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</si>
  <si>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</si>
  <si>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</si>
  <si>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</si>
  <si>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</si>
  <si>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</si>
  <si>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</si>
  <si>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</si>
  <si>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</si>
  <si>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</si>
  <si>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</si>
  <si>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</si>
  <si>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</si>
  <si>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</si>
  <si>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</si>
  <si>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</si>
  <si>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</si>
  <si>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</si>
  <si>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</si>
  <si>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</si>
  <si>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</si>
  <si>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</si>
  <si>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</si>
  <si>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</si>
  <si>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</si>
  <si>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</si>
  <si>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</si>
  <si>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</si>
  <si>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</si>
  <si>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</si>
  <si>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</si>
  <si>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</si>
  <si>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</si>
  <si>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</si>
  <si>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</si>
  <si>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</si>
  <si>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</si>
  <si>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</si>
  <si>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</si>
  <si>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</si>
  <si>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</si>
  <si>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</si>
  <si>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</si>
  <si>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</si>
  <si>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</si>
  <si>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</si>
  <si>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</si>
  <si>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</si>
  <si>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</si>
  <si>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</si>
  <si>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</si>
  <si>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</si>
  <si>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</si>
  <si>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</si>
  <si>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</si>
  <si>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</si>
  <si>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</si>
  <si>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</si>
  <si>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</si>
  <si>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</si>
  <si>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</si>
  <si>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</si>
  <si>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</si>
  <si>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</si>
  <si>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</si>
  <si>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</si>
  <si>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</si>
  <si>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</si>
  <si>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</si>
  <si>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</si>
  <si>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</si>
  <si>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</si>
  <si>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</si>
  <si>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</si>
  <si>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</si>
  <si>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</si>
  <si>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</si>
  <si>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</si>
  <si>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</si>
  <si>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</si>
  <si>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</si>
  <si>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</si>
  <si>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</si>
  <si>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</si>
  <si>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</si>
  <si>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</si>
  <si>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</si>
  <si>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</si>
  <si>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</si>
  <si>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</si>
  <si>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</si>
  <si>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</si>
  <si>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</si>
  <si>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</si>
  <si>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</si>
  <si>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</si>
  <si>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</si>
  <si>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</si>
  <si>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</si>
  <si>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</si>
  <si>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</si>
  <si>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</si>
  <si>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</si>
  <si>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</si>
  <si>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</si>
  <si>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</si>
  <si>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</si>
  <si>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</si>
  <si>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</si>
  <si>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</si>
  <si>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</si>
  <si>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</si>
  <si>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</si>
  <si>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</si>
  <si>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</si>
  <si>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</si>
  <si>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</si>
  <si>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</si>
  <si>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</si>
  <si>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</si>
  <si>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</si>
  <si>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</si>
  <si>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</si>
  <si>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</si>
  <si>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</si>
  <si>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</si>
  <si>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</si>
  <si>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</si>
  <si>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</si>
  <si>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</si>
  <si>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</si>
  <si>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</si>
  <si>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</si>
  <si>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</si>
  <si>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</si>
  <si>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</si>
  <si>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</si>
  <si>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</si>
  <si>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</si>
  <si>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</si>
  <si>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</si>
  <si>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</si>
  <si>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</si>
  <si>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</si>
  <si>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</si>
  <si>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</si>
  <si>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</si>
  <si>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</si>
  <si>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</si>
  <si>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</si>
  <si>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</si>
  <si>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</si>
  <si>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</si>
  <si>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</si>
  <si>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</si>
  <si>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</si>
  <si>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</si>
  <si>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</si>
  <si>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</si>
  <si>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</si>
  <si>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</si>
  <si>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</si>
  <si>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</si>
  <si>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</si>
  <si>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</si>
  <si>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</si>
  <si>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</si>
  <si>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</si>
  <si>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</si>
  <si>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</si>
  <si>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</si>
  <si>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</si>
  <si>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</si>
  <si>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</si>
  <si>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</si>
  <si>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</si>
  <si>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</si>
  <si>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</si>
  <si>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</si>
  <si>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</si>
  <si>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</si>
  <si>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</si>
  <si>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</si>
  <si>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</si>
  <si>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</si>
  <si>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</si>
  <si>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</si>
  <si>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</si>
  <si>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</si>
  <si>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</si>
  <si>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</si>
  <si>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</si>
  <si>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</si>
  <si>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</si>
  <si>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</si>
  <si>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</si>
  <si>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</si>
  <si>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</si>
  <si>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</si>
  <si>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</si>
  <si>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</si>
  <si>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</si>
  <si>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</si>
  <si>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</si>
  <si>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</si>
  <si>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</si>
  <si>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</si>
  <si>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</si>
  <si>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</si>
  <si>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</si>
  <si>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</si>
  <si>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</si>
  <si>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</si>
  <si>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</si>
  <si>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</si>
  <si>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</si>
  <si>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</si>
  <si>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</si>
  <si>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</si>
  <si>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</si>
  <si>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</si>
  <si>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</si>
  <si>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</si>
  <si>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</si>
  <si>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</si>
  <si>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</si>
  <si>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</si>
  <si>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</si>
  <si>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</si>
  <si>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</si>
  <si>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</si>
  <si>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</si>
  <si>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</si>
  <si>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</si>
  <si>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</si>
  <si>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</si>
  <si>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</si>
  <si>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</si>
  <si>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</si>
  <si>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</si>
  <si>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</si>
  <si>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</si>
  <si>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</si>
  <si>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</si>
  <si>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</si>
  <si>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</si>
  <si>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</si>
  <si>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</si>
  <si>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</si>
  <si>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</si>
  <si>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</si>
  <si>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</si>
  <si>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</si>
  <si>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</si>
  <si>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</si>
  <si>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</si>
  <si>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</si>
  <si>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</si>
  <si>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</si>
  <si>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</si>
  <si>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</si>
  <si>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</si>
  <si>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</si>
  <si>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</si>
  <si>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</si>
  <si>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</si>
  <si>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</si>
  <si>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</si>
  <si>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</si>
  <si>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</si>
  <si>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</si>
  <si>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</si>
  <si>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</si>
  <si>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</si>
  <si>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</si>
  <si>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</si>
  <si>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</si>
  <si>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</si>
  <si>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</si>
  <si>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</si>
  <si>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</si>
  <si>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</si>
  <si>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</si>
  <si>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</si>
  <si>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</si>
  <si>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</si>
  <si>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</si>
  <si>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</si>
  <si>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</si>
  <si>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</si>
  <si>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</si>
  <si>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</si>
  <si>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</si>
  <si>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</si>
  <si>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</si>
  <si>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</si>
  <si>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</si>
  <si>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</si>
  <si>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</si>
  <si>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</si>
  <si>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</si>
  <si>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</si>
  <si>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</si>
  <si>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</si>
  <si>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</si>
  <si>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</si>
  <si>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</si>
  <si>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</si>
  <si>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</si>
  <si>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</si>
  <si>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</si>
  <si>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</si>
  <si>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</si>
  <si>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</si>
  <si>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</si>
  <si>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</si>
  <si>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</si>
  <si>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</si>
  <si>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</si>
  <si>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</si>
  <si>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</si>
  <si>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</si>
  <si>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</si>
  <si>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</si>
  <si>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</si>
  <si>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</si>
  <si>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</si>
  <si>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</si>
  <si>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</si>
  <si>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</si>
  <si>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</si>
  <si>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</si>
  <si>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</si>
  <si>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</si>
  <si>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</si>
  <si>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</si>
  <si>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</si>
  <si>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</si>
  <si>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</si>
  <si>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</si>
  <si>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</si>
  <si>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</si>
  <si>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</si>
  <si>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</si>
  <si>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</si>
  <si>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</si>
  <si>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</si>
  <si>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</si>
  <si>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</si>
  <si>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</si>
  <si>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</si>
  <si>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</si>
  <si>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</si>
  <si>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</si>
  <si>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</si>
  <si>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</si>
  <si>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</si>
  <si>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</si>
  <si>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</si>
  <si>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</si>
  <si>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</si>
  <si>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</si>
  <si>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</si>
  <si>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</si>
  <si>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</si>
  <si>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</si>
  <si>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</si>
  <si>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</si>
  <si>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</si>
  <si>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</si>
  <si>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</si>
  <si>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</si>
  <si>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</si>
  <si>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</si>
  <si>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</si>
  <si>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</si>
  <si>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</si>
  <si>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</si>
  <si>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</si>
  <si>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</si>
  <si>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</si>
  <si>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</si>
  <si>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</si>
  <si>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</si>
  <si>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</si>
  <si>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</si>
  <si>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</si>
  <si>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</si>
  <si>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</si>
  <si>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</si>
  <si>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</si>
  <si>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</si>
  <si>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</si>
  <si>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</si>
  <si>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</si>
  <si>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</si>
  <si>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</si>
  <si>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</si>
  <si>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</si>
  <si>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</si>
  <si>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</si>
  <si>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</si>
  <si>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</si>
  <si>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</si>
  <si>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</si>
  <si>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</si>
  <si>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</si>
  <si>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</si>
  <si>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</si>
  <si>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</si>
  <si>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</si>
  <si>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</si>
  <si>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</si>
  <si>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</si>
  <si>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</si>
  <si>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</si>
  <si>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</si>
  <si>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</si>
  <si>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</si>
  <si>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</si>
  <si>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</si>
  <si>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</si>
  <si>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</si>
  <si>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</si>
  <si>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</si>
  <si>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</si>
  <si>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</si>
  <si>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</si>
  <si>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</si>
  <si>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</si>
  <si>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</si>
  <si>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</si>
  <si>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</si>
  <si>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</si>
  <si>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</si>
  <si>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</si>
  <si>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</si>
  <si>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</si>
  <si>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</si>
  <si>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</si>
  <si>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</si>
  <si>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</si>
  <si>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</si>
  <si>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</si>
  <si>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</si>
  <si>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</si>
  <si>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</si>
  <si>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</si>
  <si>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</si>
  <si>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</si>
  <si>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</si>
  <si>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</si>
  <si>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</si>
  <si>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</si>
  <si>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</si>
  <si>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</si>
  <si>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</si>
  <si>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</si>
  <si>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</si>
  <si>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</si>
  <si>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</si>
  <si>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</si>
  <si>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</si>
  <si>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</si>
  <si>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</si>
  <si>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</si>
  <si>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</si>
  <si>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</si>
  <si>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</si>
  <si>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</si>
  <si>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</si>
  <si>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</si>
  <si>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</si>
  <si>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</si>
  <si>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</si>
  <si>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</si>
  <si>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</si>
  <si>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</si>
  <si>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</si>
  <si>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</si>
  <si>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</si>
  <si>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</si>
  <si>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</si>
  <si>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</si>
  <si>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</si>
  <si>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</si>
  <si>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</si>
  <si>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</si>
  <si>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</si>
  <si>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</si>
  <si>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</si>
  <si>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</si>
  <si>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</si>
  <si>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</si>
  <si>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</si>
  <si>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</si>
  <si>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</si>
  <si>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</si>
  <si>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</si>
  <si>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</si>
  <si>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</si>
  <si>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</si>
  <si>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</si>
  <si>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</si>
  <si>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</si>
  <si>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</si>
  <si>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</si>
  <si>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</si>
  <si>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</si>
  <si>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</si>
  <si>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</si>
  <si>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</si>
  <si>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</si>
  <si>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</si>
  <si>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</si>
  <si>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</si>
  <si>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</si>
  <si>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</si>
  <si>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</si>
  <si>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</si>
  <si>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</si>
  <si>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</si>
  <si>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</si>
  <si>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</si>
  <si>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</si>
  <si>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</si>
  <si>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</si>
  <si>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</si>
  <si>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</si>
  <si>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</si>
  <si>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</si>
  <si>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</si>
  <si>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</si>
  <si>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</si>
  <si>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</si>
  <si>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</si>
  <si>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</si>
  <si>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</si>
  <si>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</si>
  <si>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</si>
  <si>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</si>
  <si>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</si>
  <si>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</si>
  <si>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</si>
  <si>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</si>
  <si>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</si>
  <si>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</si>
  <si>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</si>
  <si>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</si>
  <si>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</si>
  <si>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</si>
  <si>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</si>
  <si>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</si>
  <si>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</si>
  <si>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</si>
  <si>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</si>
  <si>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</si>
  <si>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</si>
  <si>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</si>
  <si>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</si>
  <si>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</si>
  <si>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</si>
  <si>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</si>
  <si>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</si>
  <si>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</si>
  <si>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</si>
  <si>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</si>
  <si>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</si>
  <si>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</si>
  <si>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</si>
  <si>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</si>
  <si>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</si>
  <si>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</si>
  <si>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</si>
  <si>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</si>
  <si>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</si>
  <si>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</si>
  <si>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</si>
  <si>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</si>
  <si>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</si>
  <si>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</si>
  <si>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</si>
  <si>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</si>
  <si>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</si>
  <si>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</si>
  <si>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</si>
  <si>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</si>
  <si>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</si>
  <si>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</si>
  <si>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</si>
  <si>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</si>
  <si>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</si>
  <si>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</si>
  <si>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</si>
  <si>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</si>
  <si>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</si>
  <si>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</si>
  <si>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</si>
  <si>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</si>
  <si>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</si>
  <si>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</si>
  <si>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</si>
  <si>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</si>
  <si>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</si>
  <si>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</si>
  <si>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</si>
  <si>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</si>
  <si>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</si>
  <si>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</si>
  <si>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</si>
  <si>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</si>
  <si>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</si>
  <si>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</si>
  <si>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</si>
  <si>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</si>
  <si>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</si>
  <si>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</si>
  <si>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</si>
  <si>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</si>
  <si>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</si>
  <si>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</si>
  <si>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</si>
  <si>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</si>
  <si>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</si>
  <si>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</si>
  <si>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</si>
  <si>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</si>
  <si>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</si>
  <si>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</si>
  <si>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</si>
  <si>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</si>
  <si>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</si>
  <si>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</si>
  <si>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</si>
  <si>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</si>
  <si>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</si>
  <si>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</si>
  <si>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</si>
  <si>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</si>
  <si>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</si>
  <si>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</si>
  <si>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</si>
  <si>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</si>
  <si>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</si>
  <si>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</si>
  <si>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</si>
  <si>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</si>
  <si>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</si>
  <si>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</si>
  <si>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</si>
  <si>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</si>
  <si>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</si>
  <si>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</si>
  <si>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</si>
  <si>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</si>
  <si>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</si>
  <si>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</si>
  <si>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</si>
  <si>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</si>
  <si>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</si>
  <si>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</si>
  <si>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</si>
  <si>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</si>
  <si>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</si>
  <si>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</si>
  <si>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</si>
  <si>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</si>
  <si>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</si>
  <si>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</si>
  <si>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</si>
  <si>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</si>
  <si>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</si>
  <si>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</si>
  <si>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</si>
  <si>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</si>
  <si>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</si>
  <si>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</si>
  <si>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</si>
  <si>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</si>
  <si>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</si>
  <si>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</si>
  <si>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</si>
  <si>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</si>
  <si>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</si>
  <si>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</si>
  <si>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</si>
  <si>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</si>
  <si>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</si>
  <si>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</si>
  <si>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</si>
  <si>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</si>
  <si>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</si>
  <si>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</si>
  <si>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</si>
  <si>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</si>
  <si>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</si>
  <si>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</si>
  <si>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</si>
  <si>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</si>
  <si>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</si>
  <si>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</si>
  <si>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</si>
  <si>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</si>
  <si>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</si>
  <si>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</si>
  <si>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</si>
  <si>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</si>
  <si>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</si>
  <si>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</si>
  <si>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</si>
  <si>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</si>
  <si>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</si>
  <si>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</si>
  <si>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</si>
  <si>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</si>
  <si>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</si>
  <si>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</si>
  <si>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</si>
  <si>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</si>
  <si>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</si>
  <si>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</si>
  <si>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</si>
  <si>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</si>
  <si>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</si>
  <si>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</si>
  <si>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</si>
  <si>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</si>
  <si>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</si>
  <si>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</si>
  <si>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</si>
  <si>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</si>
  <si>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</si>
  <si>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</si>
  <si>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</si>
  <si>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</si>
  <si>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</si>
  <si>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</si>
  <si>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</si>
  <si>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</si>
  <si>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</si>
  <si>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</si>
  <si>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</si>
  <si>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</si>
  <si>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</si>
  <si>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</si>
  <si>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</si>
  <si>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</si>
  <si>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</si>
  <si>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</si>
  <si>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</si>
  <si>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</si>
  <si>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</si>
  <si>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</si>
  <si>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</si>
  <si>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</si>
  <si>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</si>
  <si>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</si>
  <si>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</si>
  <si>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</si>
  <si>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</si>
  <si>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</si>
  <si>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</si>
  <si>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</si>
  <si>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</si>
  <si>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</si>
  <si>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</si>
  <si>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</si>
  <si>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</si>
  <si>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</si>
  <si>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</si>
  <si>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</si>
  <si>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</si>
  <si>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</si>
  <si>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</si>
  <si>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</si>
  <si>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</si>
  <si>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</si>
  <si>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</si>
  <si>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</si>
  <si>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</si>
  <si>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</si>
  <si>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</si>
  <si>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</si>
  <si>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</si>
  <si>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</si>
  <si>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</si>
  <si>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</si>
  <si>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</si>
  <si>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</si>
  <si>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</si>
  <si>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</si>
  <si>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</si>
  <si>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</si>
  <si>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</si>
  <si>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</si>
  <si>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</si>
  <si>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</si>
  <si>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</si>
  <si>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</si>
  <si>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</si>
  <si>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</si>
  <si>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</si>
  <si>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</si>
  <si>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</si>
  <si>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</si>
  <si>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</si>
  <si>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</si>
  <si>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</si>
  <si>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</si>
  <si>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</si>
  <si>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</si>
  <si>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</si>
  <si>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</si>
  <si>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</si>
  <si>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</si>
  <si>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</si>
  <si>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</si>
  <si>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</si>
  <si>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</si>
  <si>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</si>
  <si>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</si>
  <si>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</si>
  <si>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</si>
  <si>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</si>
  <si>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</si>
  <si>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</si>
  <si>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</si>
  <si>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</si>
  <si>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</si>
  <si>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</si>
  <si>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</si>
  <si>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</si>
  <si>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</si>
  <si>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</si>
  <si>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</si>
  <si>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</si>
  <si>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</si>
  <si>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</si>
  <si>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</si>
  <si>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</si>
  <si>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</si>
  <si>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</si>
  <si>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</si>
  <si>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</si>
  <si>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</si>
  <si>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</si>
  <si>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</si>
  <si>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</si>
  <si>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</si>
  <si>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</si>
  <si>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</si>
  <si>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</si>
  <si>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</si>
  <si>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</si>
  <si>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</si>
  <si>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</si>
  <si>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</si>
  <si>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</si>
  <si>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</si>
  <si>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</si>
  <si>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</si>
  <si>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</si>
  <si>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</si>
  <si>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</si>
  <si>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</si>
  <si>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</si>
  <si>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</si>
  <si>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</si>
  <si>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</si>
  <si>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</si>
  <si>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</si>
  <si>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</si>
  <si>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</si>
  <si>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</si>
  <si>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</si>
  <si>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</si>
  <si>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</si>
  <si>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</si>
  <si>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</si>
  <si>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</si>
  <si>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</si>
  <si>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</si>
  <si>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</si>
  <si>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</si>
  <si>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</si>
  <si>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</si>
  <si>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</si>
  <si>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</si>
  <si>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</si>
  <si>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</si>
  <si>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</si>
  <si>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</si>
  <si>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</si>
  <si>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</si>
  <si>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</si>
  <si>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</si>
  <si>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</si>
  <si>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</si>
  <si>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</si>
  <si>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</si>
  <si>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</si>
  <si>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</si>
  <si>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</si>
  <si>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</si>
  <si>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</si>
  <si>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</si>
  <si>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</si>
  <si>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</si>
  <si>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</si>
  <si>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</si>
  <si>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</si>
  <si>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</si>
  <si>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</si>
  <si>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</si>
  <si>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</si>
  <si>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</si>
  <si>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</si>
  <si>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</si>
  <si>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</si>
  <si>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</si>
  <si>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</si>
  <si>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</si>
  <si>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</si>
  <si>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</si>
  <si>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</si>
  <si>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</si>
  <si>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</si>
  <si>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</si>
  <si>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</si>
  <si>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</si>
  <si>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</si>
  <si>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</si>
  <si>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</si>
  <si>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</si>
  <si>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</si>
  <si>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</si>
  <si>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</si>
  <si>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</si>
  <si>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</si>
  <si>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</si>
  <si>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</si>
  <si>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</si>
  <si>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</si>
  <si>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</si>
  <si>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</si>
  <si>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</si>
  <si>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</si>
  <si>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</si>
  <si>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</si>
  <si>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</si>
  <si>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</si>
  <si>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</si>
  <si>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</si>
  <si>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</si>
  <si>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</si>
  <si>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</si>
  <si>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</si>
  <si>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</si>
  <si>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</si>
  <si>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</si>
  <si>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</si>
  <si>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</si>
  <si>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</si>
  <si>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</si>
  <si>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</si>
  <si>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</si>
  <si>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</si>
  <si>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</si>
  <si>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</si>
  <si>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</si>
  <si>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</si>
  <si>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</si>
  <si>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</si>
  <si>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</si>
  <si>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</si>
  <si>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</si>
  <si>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</si>
  <si>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</si>
  <si>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</si>
  <si>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</si>
  <si>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</si>
  <si>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</si>
  <si>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</si>
  <si>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</si>
  <si>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</si>
  <si>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</si>
  <si>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</si>
  <si>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</si>
  <si>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</si>
  <si>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</si>
  <si>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</si>
  <si>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</si>
  <si>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</si>
  <si>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</si>
  <si>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</si>
  <si>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</si>
  <si>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</si>
  <si>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</si>
  <si>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</si>
  <si>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</si>
  <si>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</si>
  <si>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</si>
  <si>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</si>
  <si>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</si>
  <si>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Longs Peak Hospital</t>
  </si>
  <si>
    <t>https://www.uchealth.org/about/community-health-needs-assessment/</t>
  </si>
  <si>
    <t>2:00 p.m.</t>
  </si>
  <si>
    <t>Dan Rieber</t>
  </si>
  <si>
    <t>Chief Financial Officer, UCHealth</t>
  </si>
  <si>
    <t>720-848-7836</t>
  </si>
  <si>
    <t>Dan.Rieber@uchealth.org</t>
  </si>
  <si>
    <t>September 12, 2024</t>
  </si>
  <si>
    <t>Complete</t>
  </si>
  <si>
    <t>Not Applicable</t>
  </si>
  <si>
    <t>Access to critical health care services and programs for our communities</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</si>
  <si>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</si>
  <si>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Cash and in-kind contributions for community benefit, subisized health services</t>
  </si>
  <si>
    <t>Uncompensated care for the uninsured and underinsured</t>
  </si>
  <si>
    <t>Financial assistance at cost, Medicaid, Medicare</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</si>
  <si>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</si>
  <si>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</si>
  <si>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Other investments in community organizations and community health benefit activities</t>
  </si>
  <si>
    <t>Cash and in-kind contributions for community benefit, community health improvement services and community benefit operations, community support</t>
  </si>
  <si>
    <t>Support for Colorado Center for Personalized Medicine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</si>
  <si>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</si>
  <si>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Access to care</t>
  </si>
  <si>
    <t>Mental and behavioral health programs and services</t>
  </si>
  <si>
    <t>Making sure that individuals have access to mental and behavioral healthcare can improve lives and communities. For many, it can dramatically reduce or eliminate the risk of suicide, legal issues, family conflict, employment issues, substance abuse and further mental and physical health problems.</t>
  </si>
  <si>
    <t>Behavioral health</t>
  </si>
  <si>
    <t>Support for community organizations dedicated to disease prevention and treatment</t>
  </si>
  <si>
    <t>Educational and community-based programs encourage and enhance health and wellness by educating communities on topics such as chronic disease, behavioral health, nutrition, physical activity, oral health and injury prevention.</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</si>
  <si>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</si>
  <si>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</si>
  <si>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Direct Cash</t>
  </si>
  <si>
    <t>Access to care, behavioral health, cardiovascular disease, cancer, other</t>
  </si>
  <si>
    <t>Health and quality of life rely on many community systems and factors. Supporting or enhancing these systems can effectively improve the health of many in the community.</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</si>
  <si>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</si>
  <si>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Longs Peak Hospital by $12,807,147.</t>
  </si>
  <si>
    <t>June 20, 2024</t>
  </si>
  <si>
    <t>As the public meeting was conducted prior to the finalization of rulemaking for HB23-1243, UCHealth exceeded all regulatory requirements in promoting our annual community benefits public meetings in accordance with HB19-1320.</t>
  </si>
  <si>
    <t>UCHealth also promoted the meetings on our public website, with instructions on how to join each meeting, and we used our newsletter, UCHealth Today, to promote the meetings to about 1.6 million people including patients, employees, providers and community members.</t>
  </si>
  <si>
    <t xml:space="preserve">In addition to the advertisements placed in the Longmont Times Call, The Denver Post and the Highlands Ranch Herald, community benefits program leaaders from across UCHealth reached out to local community organizations and nonprofit agencies, community leaders, elected officials, news outlets and others to extend personal invitations to the meetings. </t>
  </si>
  <si>
    <t>There were no questions or comments during the meeting that required action for Longs Peak Hospital.</t>
  </si>
  <si>
    <t>A joint meeting was conducted for Longs Peak Hospital, Broomfield Hospital, University of Colorado Hospital and Highlands Ranch Hospital.  The meeting was held in-person at University of Colorado Hospital in Aurora, Colorado.</t>
  </si>
  <si>
    <t>Communications regarding the public meeting occurred in multiple formats, including email notifications, newspaper advertisements, updates to the UCHealth website and inclusion within the UCHealth newsletter.  Communications occurred throughout May and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</si>
</sst>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6">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4" sqref="C14"/>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1" t="s">
        <v>275</v>
      </c>
      <c r="C5" s="141"/>
      <c r="D5" s="141"/>
    </row>
    <row r="6" spans="1:4">
      <c r="B6" s="141"/>
      <c r="C6" s="141"/>
      <c r="D6" s="141"/>
    </row>
    <row r="7" spans="1:4">
      <c r="B7" s="141"/>
      <c r="C7" s="141"/>
      <c r="D7" s="141"/>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2664</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3" t="s">
        <v>1800</v>
      </c>
      <c r="C24" s="143"/>
    </row>
    <row r="25" spans="2:6">
      <c r="E25" s="38"/>
      <c r="F25" s="6">
        <f>SUM(F8:F24)</f>
        <v>0</v>
      </c>
    </row>
    <row r="26" spans="2:6" ht="16.5" customHeight="1">
      <c r="B26" s="142" t="s">
        <v>2211</v>
      </c>
      <c r="C26" s="142"/>
      <c r="F26" s="6" t="s">
        <v>2130</v>
      </c>
    </row>
    <row r="27" spans="2:6">
      <c r="B27" s="142"/>
      <c r="C27" s="142"/>
    </row>
    <row r="28" spans="2:6"/>
    <row r="29" spans="2:6">
      <c r="B29" s="143" t="s">
        <v>1799</v>
      </c>
      <c r="C29" s="143"/>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C20" sqref="C20"/>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2666</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14" sqref="C14"/>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2691</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2696</v>
      </c>
      <c r="D11" s="6" t="str">
        <f>IF(E11=1,"Information Required.","")</f>
        <v/>
      </c>
      <c r="E11" s="6">
        <f t="shared" si="0"/>
        <v>0</v>
      </c>
    </row>
    <row r="12" spans="1:5" ht="15" customHeight="1">
      <c r="A12" s="6" t="s">
        <v>2625</v>
      </c>
      <c r="B12" s="3"/>
      <c r="C12" t="s">
        <v>2624</v>
      </c>
    </row>
    <row r="13" spans="1:5" ht="90" customHeight="1">
      <c r="A13" s="6" t="s">
        <v>132</v>
      </c>
      <c r="B13" s="3"/>
      <c r="C13" s="72" t="s">
        <v>2697</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2692</v>
      </c>
      <c r="D16" s="6" t="str">
        <f>IF(E16=1,"Information Required.","")</f>
        <v/>
      </c>
      <c r="E16" s="6">
        <f>IF(C16="",1,0)</f>
        <v>0</v>
      </c>
    </row>
    <row r="17" spans="1:5">
      <c r="A17" s="6" t="s">
        <v>136</v>
      </c>
      <c r="B17" s="3"/>
      <c r="C17" s="73"/>
    </row>
    <row r="18" spans="1:5" ht="90" customHeight="1">
      <c r="A18" s="6" t="s">
        <v>137</v>
      </c>
      <c r="B18" s="3">
        <v>2</v>
      </c>
      <c r="C18" s="72" t="s">
        <v>2694</v>
      </c>
    </row>
    <row r="19" spans="1:5">
      <c r="A19" s="6" t="s">
        <v>138</v>
      </c>
      <c r="B19" s="3"/>
      <c r="C19" s="73"/>
    </row>
    <row r="20" spans="1:5" ht="90" customHeight="1">
      <c r="A20" s="6" t="s">
        <v>139</v>
      </c>
      <c r="B20" s="3">
        <v>3</v>
      </c>
      <c r="C20" s="72" t="s">
        <v>2693</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70" t="s">
        <v>2695</v>
      </c>
      <c r="D28" s="6" t="str">
        <f>IF(E28=1,"Information Required.","")</f>
        <v/>
      </c>
      <c r="E28" s="6">
        <f>IF(C28="",1,0)</f>
        <v>0</v>
      </c>
    </row>
    <row r="29" spans="1:5">
      <c r="A29" s="6" t="s">
        <v>145</v>
      </c>
    </row>
    <row r="30" spans="1:5" ht="90" customHeight="1">
      <c r="A30" s="6" t="s">
        <v>146</v>
      </c>
      <c r="B30">
        <v>2</v>
      </c>
      <c r="C30" s="74"/>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70" zoomScaleNormal="70" workbookViewId="0">
      <selection activeCell="M39" sqref="C39:M46"/>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222648125.08000046</v>
      </c>
      <c r="F7" s="6" t="str">
        <f>IF(O7=1,"Information Required. Enter zero if none or not applicable.","")</f>
        <v/>
      </c>
      <c r="H7"/>
      <c r="I7"/>
      <c r="J7"/>
      <c r="K7"/>
      <c r="O7" s="6">
        <f>IF(E7="",1,0)</f>
        <v>0</v>
      </c>
    </row>
    <row r="8" spans="1:19">
      <c r="A8" s="6" t="s">
        <v>363</v>
      </c>
      <c r="C8" s="9" t="s">
        <v>51</v>
      </c>
      <c r="E8" s="76">
        <v>-9797968.3700006008</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4" t="s">
        <v>55</v>
      </c>
      <c r="D13" s="145"/>
      <c r="E13" s="145"/>
      <c r="F13" s="145"/>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19411629.523937009</v>
      </c>
      <c r="E35" s="68">
        <f>SUM(E39:E113)</f>
        <v>37751.924562678323</v>
      </c>
      <c r="F35" s="68">
        <f>SUM(F39:F113)</f>
        <v>6129.8642490325883</v>
      </c>
      <c r="G35" s="68">
        <f t="shared" ref="G35:H35" si="0">SUM(G39:G113)</f>
        <v>0</v>
      </c>
      <c r="H35" s="68">
        <f t="shared" si="0"/>
        <v>25114876.420000002</v>
      </c>
      <c r="I35" s="68">
        <f>SUM(I39:I113)</f>
        <v>370532.67942247615</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2667</v>
      </c>
      <c r="D39" s="28">
        <v>0</v>
      </c>
      <c r="E39" s="28">
        <v>0</v>
      </c>
      <c r="F39" s="28">
        <v>0</v>
      </c>
      <c r="G39" s="28"/>
      <c r="H39" s="28">
        <v>24245985.390000001</v>
      </c>
      <c r="I39" s="28">
        <v>27541</v>
      </c>
      <c r="J39" s="28" t="s">
        <v>2687</v>
      </c>
      <c r="K39" s="28" t="s">
        <v>2668</v>
      </c>
      <c r="L39" s="36" t="s">
        <v>2686</v>
      </c>
      <c r="M39" s="28" t="s">
        <v>2669</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2670</v>
      </c>
      <c r="D40" s="28">
        <v>19411629.523937009</v>
      </c>
      <c r="E40" s="28">
        <v>0</v>
      </c>
      <c r="F40" s="28">
        <v>0</v>
      </c>
      <c r="G40" s="28"/>
      <c r="H40" s="28">
        <v>0</v>
      </c>
      <c r="I40" s="28">
        <v>0</v>
      </c>
      <c r="J40" s="28" t="s">
        <v>2687</v>
      </c>
      <c r="K40" s="28" t="s">
        <v>2668</v>
      </c>
      <c r="L40" s="36" t="s">
        <v>2686</v>
      </c>
      <c r="M40" s="28" t="s">
        <v>2671</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2672</v>
      </c>
      <c r="D41" s="28">
        <v>0</v>
      </c>
      <c r="E41" s="28">
        <v>0</v>
      </c>
      <c r="F41" s="28">
        <v>0</v>
      </c>
      <c r="G41" s="28"/>
      <c r="H41" s="28">
        <v>550160.64000000001</v>
      </c>
      <c r="I41" s="28">
        <v>0</v>
      </c>
      <c r="J41" s="28" t="s">
        <v>2687</v>
      </c>
      <c r="K41" s="28" t="s">
        <v>2673</v>
      </c>
      <c r="L41" s="36" t="s">
        <v>2686</v>
      </c>
      <c r="M41" s="28" t="s">
        <v>2218</v>
      </c>
      <c r="N41" s="6" t="str">
        <f t="shared" si="1"/>
        <v/>
      </c>
      <c r="O41" s="6">
        <f t="shared" ref="O41:O104" si="2">IF(P41=TRUE,0,1)</f>
        <v>0</v>
      </c>
      <c r="P41" s="129" t="b">
        <f t="shared" ref="P41:P104" si="3">IF(NOT(ISBLANK(C41)),AND(COUNTA(D41:I41)&gt;0,COUNTA(J41:M41)=4),TRUE)</f>
        <v>1</v>
      </c>
      <c r="Q41" s="6" t="s">
        <v>2622</v>
      </c>
    </row>
    <row r="42" spans="1:20" ht="28.8">
      <c r="A42" s="6" t="s">
        <v>377</v>
      </c>
      <c r="B42" s="14">
        <v>4</v>
      </c>
      <c r="C42" s="30" t="s">
        <v>2674</v>
      </c>
      <c r="D42" s="28">
        <v>0</v>
      </c>
      <c r="E42" s="28">
        <v>1385.9245626783204</v>
      </c>
      <c r="F42" s="28">
        <v>2289</v>
      </c>
      <c r="G42" s="28"/>
      <c r="H42" s="28">
        <v>0</v>
      </c>
      <c r="I42" s="28">
        <v>334833.67942247615</v>
      </c>
      <c r="J42" s="28" t="s">
        <v>2687</v>
      </c>
      <c r="K42" s="28" t="s">
        <v>2688</v>
      </c>
      <c r="L42" s="36" t="s">
        <v>2686</v>
      </c>
      <c r="M42" s="28" t="s">
        <v>2675</v>
      </c>
      <c r="N42" s="6" t="str">
        <f t="shared" si="1"/>
        <v/>
      </c>
      <c r="O42" s="6">
        <f t="shared" si="2"/>
        <v>0</v>
      </c>
      <c r="P42" s="129" t="b">
        <f t="shared" si="3"/>
        <v>1</v>
      </c>
      <c r="Q42" s="6" t="s">
        <v>2622</v>
      </c>
    </row>
    <row r="43" spans="1:20">
      <c r="A43" s="6" t="s">
        <v>378</v>
      </c>
      <c r="B43" s="14">
        <v>5</v>
      </c>
      <c r="C43" s="30" t="s">
        <v>2676</v>
      </c>
      <c r="D43" s="28">
        <v>0</v>
      </c>
      <c r="E43" s="28">
        <v>0</v>
      </c>
      <c r="F43" s="28">
        <v>0</v>
      </c>
      <c r="G43" s="28"/>
      <c r="H43" s="28">
        <v>318730.39</v>
      </c>
      <c r="I43" s="28">
        <v>0</v>
      </c>
      <c r="J43" s="28" t="s">
        <v>2678</v>
      </c>
      <c r="K43" s="28" t="s">
        <v>2677</v>
      </c>
      <c r="L43" s="36" t="s">
        <v>2686</v>
      </c>
      <c r="M43" s="28" t="s">
        <v>2218</v>
      </c>
      <c r="N43" s="6" t="str">
        <f t="shared" si="1"/>
        <v/>
      </c>
      <c r="O43" s="6">
        <f t="shared" si="2"/>
        <v>0</v>
      </c>
      <c r="P43" s="129" t="b">
        <f t="shared" si="3"/>
        <v>1</v>
      </c>
      <c r="Q43" s="6" t="s">
        <v>2622</v>
      </c>
    </row>
    <row r="44" spans="1:20">
      <c r="A44" s="6" t="s">
        <v>379</v>
      </c>
      <c r="B44" s="14">
        <v>6</v>
      </c>
      <c r="C44" s="30" t="s">
        <v>2679</v>
      </c>
      <c r="D44" s="28">
        <v>0</v>
      </c>
      <c r="E44" s="28">
        <v>35812</v>
      </c>
      <c r="F44" s="28">
        <v>0</v>
      </c>
      <c r="G44" s="28"/>
      <c r="H44" s="28">
        <v>0</v>
      </c>
      <c r="I44" s="28">
        <v>0</v>
      </c>
      <c r="J44" s="28" t="s">
        <v>2681</v>
      </c>
      <c r="K44" s="28" t="s">
        <v>2680</v>
      </c>
      <c r="L44" s="36" t="s">
        <v>2686</v>
      </c>
      <c r="M44" s="28" t="s">
        <v>2216</v>
      </c>
      <c r="N44" s="6" t="str">
        <f t="shared" si="1"/>
        <v/>
      </c>
      <c r="O44" s="6">
        <f t="shared" si="2"/>
        <v>0</v>
      </c>
      <c r="P44" s="129" t="b">
        <f t="shared" si="3"/>
        <v>1</v>
      </c>
      <c r="Q44" s="6" t="s">
        <v>2622</v>
      </c>
    </row>
    <row r="45" spans="1:20" ht="28.8">
      <c r="A45" s="6" t="s">
        <v>380</v>
      </c>
      <c r="B45" s="14">
        <v>7</v>
      </c>
      <c r="C45" s="30" t="s">
        <v>2682</v>
      </c>
      <c r="D45" s="28">
        <v>0</v>
      </c>
      <c r="E45" s="28">
        <v>554</v>
      </c>
      <c r="F45" s="28">
        <v>0</v>
      </c>
      <c r="G45" s="28"/>
      <c r="H45" s="28">
        <v>0</v>
      </c>
      <c r="I45" s="28">
        <v>8158</v>
      </c>
      <c r="J45" s="28" t="s">
        <v>2687</v>
      </c>
      <c r="K45" s="28" t="s">
        <v>2683</v>
      </c>
      <c r="L45" s="36" t="s">
        <v>2686</v>
      </c>
      <c r="M45" s="28" t="s">
        <v>2218</v>
      </c>
      <c r="N45" s="6" t="str">
        <f t="shared" si="1"/>
        <v/>
      </c>
      <c r="O45" s="6">
        <f t="shared" si="2"/>
        <v>0</v>
      </c>
      <c r="P45" s="129" t="b">
        <f t="shared" si="3"/>
        <v>1</v>
      </c>
      <c r="Q45" s="6" t="s">
        <v>2622</v>
      </c>
    </row>
    <row r="46" spans="1:20">
      <c r="A46" s="6" t="s">
        <v>381</v>
      </c>
      <c r="B46" s="14">
        <v>8</v>
      </c>
      <c r="C46" s="30" t="s">
        <v>2684</v>
      </c>
      <c r="D46" s="28">
        <v>0</v>
      </c>
      <c r="E46" s="28">
        <v>0</v>
      </c>
      <c r="F46" s="28">
        <v>3840.8642490325883</v>
      </c>
      <c r="G46" s="28"/>
      <c r="H46" s="28">
        <v>0</v>
      </c>
      <c r="I46" s="28">
        <v>0</v>
      </c>
      <c r="J46" s="28" t="s">
        <v>113</v>
      </c>
      <c r="K46" s="28" t="s">
        <v>2685</v>
      </c>
      <c r="L46" s="36" t="s">
        <v>2686</v>
      </c>
      <c r="M46" s="28" t="s">
        <v>100</v>
      </c>
      <c r="N46" s="6" t="str">
        <f t="shared" si="1"/>
        <v/>
      </c>
      <c r="O46" s="6">
        <f t="shared" si="2"/>
        <v>0</v>
      </c>
      <c r="P46" s="129" t="b">
        <f t="shared" si="3"/>
        <v>1</v>
      </c>
      <c r="Q46" s="6" t="s">
        <v>2622</v>
      </c>
    </row>
    <row r="47" spans="1:20">
      <c r="A47" s="6" t="s">
        <v>382</v>
      </c>
      <c r="B47" s="14">
        <v>9</v>
      </c>
      <c r="C47" s="30"/>
      <c r="D47" s="28"/>
      <c r="E47" s="28"/>
      <c r="F47" s="28"/>
      <c r="G47" s="28"/>
      <c r="H47" s="28"/>
      <c r="I47" s="28"/>
      <c r="J47" s="28"/>
      <c r="K47" s="28"/>
      <c r="L47" s="36"/>
      <c r="M47" s="28"/>
      <c r="N47" s="6" t="str">
        <f t="shared" si="1"/>
        <v/>
      </c>
      <c r="O47" s="6">
        <f t="shared" si="2"/>
        <v>0</v>
      </c>
      <c r="P47" s="129" t="b">
        <f t="shared" si="3"/>
        <v>1</v>
      </c>
      <c r="Q47" s="6" t="s">
        <v>2622</v>
      </c>
    </row>
    <row r="48" spans="1:20">
      <c r="A48" s="6" t="s">
        <v>383</v>
      </c>
      <c r="B48" s="14">
        <v>10</v>
      </c>
      <c r="C48" s="30"/>
      <c r="D48" s="28"/>
      <c r="E48" s="28"/>
      <c r="F48" s="28"/>
      <c r="G48" s="28"/>
      <c r="H48" s="28"/>
      <c r="I48" s="28"/>
      <c r="J48" s="28"/>
      <c r="K48" s="28"/>
      <c r="L48" s="36"/>
      <c r="M48" s="28"/>
      <c r="N48" s="6" t="str">
        <f t="shared" si="1"/>
        <v/>
      </c>
      <c r="O48" s="6">
        <f t="shared" si="2"/>
        <v>0</v>
      </c>
      <c r="P48" s="129" t="b">
        <f t="shared" si="3"/>
        <v>1</v>
      </c>
      <c r="Q48" s="6" t="s">
        <v>2622</v>
      </c>
    </row>
    <row r="49" spans="1:17">
      <c r="A49" s="6" t="s">
        <v>384</v>
      </c>
      <c r="B49" s="14">
        <v>11</v>
      </c>
      <c r="C49" s="30"/>
      <c r="D49" s="28"/>
      <c r="E49" s="28"/>
      <c r="F49" s="28"/>
      <c r="G49" s="28"/>
      <c r="H49" s="28"/>
      <c r="I49" s="28"/>
      <c r="J49" s="28"/>
      <c r="K49" s="28"/>
      <c r="L49" s="36"/>
      <c r="M49" s="28"/>
      <c r="N49" s="6" t="str">
        <f t="shared" si="1"/>
        <v/>
      </c>
      <c r="O49" s="6">
        <f t="shared" si="2"/>
        <v>0</v>
      </c>
      <c r="P49" s="129" t="b">
        <f t="shared" si="3"/>
        <v>1</v>
      </c>
      <c r="Q49" s="6" t="s">
        <v>2622</v>
      </c>
    </row>
    <row r="50" spans="1:17">
      <c r="A50" s="6" t="s">
        <v>385</v>
      </c>
      <c r="B50" s="14">
        <v>12</v>
      </c>
      <c r="C50" s="30"/>
      <c r="D50" s="28"/>
      <c r="E50" s="28"/>
      <c r="F50" s="28"/>
      <c r="G50" s="28"/>
      <c r="H50" s="28"/>
      <c r="I50" s="28"/>
      <c r="J50" s="28"/>
      <c r="K50" s="28"/>
      <c r="L50" s="36"/>
      <c r="M50" s="28"/>
      <c r="N50" s="6" t="str">
        <f t="shared" si="1"/>
        <v/>
      </c>
      <c r="O50" s="6">
        <f t="shared" si="2"/>
        <v>0</v>
      </c>
      <c r="P50" s="129" t="b">
        <f t="shared" si="3"/>
        <v>1</v>
      </c>
      <c r="Q50" s="6" t="s">
        <v>2622</v>
      </c>
    </row>
    <row r="51" spans="1:17">
      <c r="A51" s="6" t="s">
        <v>386</v>
      </c>
      <c r="B51" s="14">
        <v>13</v>
      </c>
      <c r="C51" s="30"/>
      <c r="D51" s="28"/>
      <c r="E51" s="28"/>
      <c r="F51" s="28"/>
      <c r="G51" s="28"/>
      <c r="H51" s="28"/>
      <c r="I51" s="28"/>
      <c r="J51" s="28"/>
      <c r="K51" s="28"/>
      <c r="L51" s="36"/>
      <c r="M51" s="28"/>
      <c r="N51" s="6" t="str">
        <f t="shared" si="1"/>
        <v/>
      </c>
      <c r="O51" s="6">
        <f t="shared" si="2"/>
        <v>0</v>
      </c>
      <c r="P51" s="129" t="b">
        <f t="shared" si="3"/>
        <v>1</v>
      </c>
      <c r="Q51" s="6" t="s">
        <v>2622</v>
      </c>
    </row>
    <row r="52" spans="1:17">
      <c r="A52" s="6" t="s">
        <v>387</v>
      </c>
      <c r="B52" s="14">
        <v>14</v>
      </c>
      <c r="C52" s="30"/>
      <c r="D52" s="28"/>
      <c r="E52" s="28"/>
      <c r="F52" s="28"/>
      <c r="G52" s="28"/>
      <c r="H52" s="28"/>
      <c r="I52" s="28"/>
      <c r="J52" s="28"/>
      <c r="K52" s="28"/>
      <c r="L52" s="36"/>
      <c r="M52" s="28"/>
      <c r="N52" s="6" t="str">
        <f t="shared" si="1"/>
        <v/>
      </c>
      <c r="O52" s="6">
        <f t="shared" si="2"/>
        <v>0</v>
      </c>
      <c r="P52" s="129" t="b">
        <f t="shared" si="3"/>
        <v>1</v>
      </c>
      <c r="Q52" s="6" t="s">
        <v>2622</v>
      </c>
    </row>
    <row r="53" spans="1:17">
      <c r="A53" s="6" t="s">
        <v>388</v>
      </c>
      <c r="B53" s="14">
        <v>15</v>
      </c>
      <c r="C53" s="30"/>
      <c r="D53" s="28"/>
      <c r="E53" s="28"/>
      <c r="F53" s="28"/>
      <c r="G53" s="28"/>
      <c r="H53" s="28"/>
      <c r="I53" s="28"/>
      <c r="J53" s="28"/>
      <c r="K53" s="28"/>
      <c r="L53" s="36"/>
      <c r="M53" s="28"/>
      <c r="N53" s="6" t="str">
        <f t="shared" si="1"/>
        <v/>
      </c>
      <c r="O53" s="6">
        <f t="shared" si="2"/>
        <v>0</v>
      </c>
      <c r="P53" s="129" t="b">
        <f t="shared" si="3"/>
        <v>1</v>
      </c>
      <c r="Q53" s="6" t="s">
        <v>2622</v>
      </c>
    </row>
    <row r="54" spans="1:17">
      <c r="A54" s="6" t="s">
        <v>389</v>
      </c>
      <c r="B54" s="14">
        <v>16</v>
      </c>
      <c r="C54" s="30"/>
      <c r="D54" s="28"/>
      <c r="E54" s="28"/>
      <c r="F54" s="28"/>
      <c r="G54" s="28"/>
      <c r="H54" s="28"/>
      <c r="I54" s="28"/>
      <c r="J54" s="28"/>
      <c r="K54" s="28"/>
      <c r="L54" s="36"/>
      <c r="M54" s="28"/>
      <c r="N54" s="6" t="str">
        <f t="shared" si="1"/>
        <v/>
      </c>
      <c r="O54" s="6">
        <f t="shared" si="2"/>
        <v>0</v>
      </c>
      <c r="P54" s="129" t="b">
        <f t="shared" si="3"/>
        <v>1</v>
      </c>
      <c r="Q54" s="6" t="s">
        <v>2622</v>
      </c>
    </row>
    <row r="55" spans="1:17">
      <c r="A55" s="6" t="s">
        <v>390</v>
      </c>
      <c r="B55" s="14">
        <v>17</v>
      </c>
      <c r="C55" s="30"/>
      <c r="D55" s="28"/>
      <c r="E55" s="28"/>
      <c r="F55" s="28"/>
      <c r="G55" s="28"/>
      <c r="H55" s="28"/>
      <c r="I55" s="28"/>
      <c r="J55" s="28"/>
      <c r="K55" s="28"/>
      <c r="L55" s="36"/>
      <c r="M55" s="28"/>
      <c r="N55" s="6" t="str">
        <f t="shared" si="1"/>
        <v/>
      </c>
      <c r="O55" s="6">
        <f t="shared" si="2"/>
        <v>0</v>
      </c>
      <c r="P55" s="129" t="b">
        <f t="shared" si="3"/>
        <v>1</v>
      </c>
      <c r="Q55" s="6" t="s">
        <v>2622</v>
      </c>
    </row>
    <row r="56" spans="1:17">
      <c r="A56" s="6" t="s">
        <v>391</v>
      </c>
      <c r="B56" s="14">
        <v>18</v>
      </c>
      <c r="C56" s="30"/>
      <c r="D56" s="28"/>
      <c r="E56" s="28"/>
      <c r="F56" s="28"/>
      <c r="G56" s="28"/>
      <c r="H56" s="28"/>
      <c r="I56" s="28"/>
      <c r="J56" s="28"/>
      <c r="K56" s="28"/>
      <c r="L56" s="36"/>
      <c r="M56" s="28"/>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14" sqref="C14"/>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2690</v>
      </c>
    </row>
    <row r="10" spans="1:4">
      <c r="A10" s="6" t="s">
        <v>128</v>
      </c>
    </row>
    <row r="11" spans="1:4" ht="69">
      <c r="A11" s="6" t="s">
        <v>129</v>
      </c>
      <c r="B11" t="s">
        <v>36</v>
      </c>
      <c r="C11" s="74" t="s">
        <v>2689</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G33" activeCellId="1" sqref="G19 G33"/>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1626488</v>
      </c>
      <c r="F8" s="116">
        <v>153360</v>
      </c>
      <c r="G8" s="81">
        <f>+E8-F8</f>
        <v>1473128</v>
      </c>
      <c r="H8" s="82">
        <f>IFERROR(G8/IE_Expenses,0)</f>
        <v>6.6163952625726595E-3</v>
      </c>
    </row>
    <row r="9" spans="1:8">
      <c r="A9" s="79" t="s">
        <v>1826</v>
      </c>
      <c r="B9" s="80" t="s">
        <v>1827</v>
      </c>
      <c r="C9" s="115"/>
      <c r="D9" s="115"/>
      <c r="E9" s="116">
        <v>36679932</v>
      </c>
      <c r="F9" s="116">
        <v>23279318</v>
      </c>
      <c r="G9" s="81">
        <f t="shared" ref="G9:G10" si="0">+E9-F9</f>
        <v>13400614</v>
      </c>
      <c r="H9" s="82">
        <f>IFERROR(G9/IE_Expenses,0)</f>
        <v>6.0187410045267523E-2</v>
      </c>
    </row>
    <row r="10" spans="1:8" ht="28.8">
      <c r="A10" s="79" t="s">
        <v>1828</v>
      </c>
      <c r="B10" s="80" t="s">
        <v>1829</v>
      </c>
      <c r="C10" s="115"/>
      <c r="D10" s="115"/>
      <c r="E10" s="116"/>
      <c r="F10" s="116"/>
      <c r="G10" s="81">
        <f t="shared" si="0"/>
        <v>0</v>
      </c>
      <c r="H10" s="82">
        <f>IFERROR(G10/IE_Expenses,0)</f>
        <v>0</v>
      </c>
    </row>
    <row r="11" spans="1:8" ht="15" thickBot="1">
      <c r="A11" s="83" t="s">
        <v>1830</v>
      </c>
      <c r="B11" s="84" t="s">
        <v>2124</v>
      </c>
      <c r="C11" s="85">
        <f>SUM(C8:C10)</f>
        <v>0</v>
      </c>
      <c r="D11" s="85">
        <f>SUM(D8:D10)</f>
        <v>0</v>
      </c>
      <c r="E11" s="86">
        <f>SUM(E8:E10)</f>
        <v>38306420</v>
      </c>
      <c r="F11" s="86">
        <f t="shared" ref="F11" si="1">SUM(F8:F10)</f>
        <v>23432678</v>
      </c>
      <c r="G11" s="86">
        <f>SUM(G8:G10)</f>
        <v>14873742</v>
      </c>
      <c r="H11" s="87">
        <f>IFERROR(G11/IE_Expenses,0)</f>
        <v>6.6803805307840178E-2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v>52243</v>
      </c>
      <c r="F13" s="116"/>
      <c r="G13" s="81">
        <f>+E13-F13</f>
        <v>52243</v>
      </c>
      <c r="H13" s="82">
        <f t="shared" ref="H13:H19" si="2">IFERROR(G13/IE_Expenses,0)</f>
        <v>2.3464379042593953E-4</v>
      </c>
    </row>
    <row r="14" spans="1:8">
      <c r="A14" s="79" t="s">
        <v>1834</v>
      </c>
      <c r="B14" s="80" t="s">
        <v>2120</v>
      </c>
      <c r="C14" s="115"/>
      <c r="D14" s="115"/>
      <c r="E14" s="116"/>
      <c r="F14" s="116"/>
      <c r="G14" s="81">
        <f t="shared" ref="G14:G17" si="3">+E14-F14</f>
        <v>0</v>
      </c>
      <c r="H14" s="82">
        <f t="shared" si="2"/>
        <v>0</v>
      </c>
    </row>
    <row r="15" spans="1:8">
      <c r="A15" s="79" t="s">
        <v>1835</v>
      </c>
      <c r="B15" s="80" t="s">
        <v>2121</v>
      </c>
      <c r="C15" s="115"/>
      <c r="D15" s="115"/>
      <c r="E15" s="116">
        <v>89217</v>
      </c>
      <c r="F15" s="116">
        <v>25864</v>
      </c>
      <c r="G15" s="81">
        <f t="shared" si="3"/>
        <v>63353</v>
      </c>
      <c r="H15" s="82">
        <f t="shared" si="2"/>
        <v>2.8454315515675875E-4</v>
      </c>
    </row>
    <row r="16" spans="1:8">
      <c r="A16" s="79" t="s">
        <v>1836</v>
      </c>
      <c r="B16" s="80" t="s">
        <v>2122</v>
      </c>
      <c r="C16" s="115"/>
      <c r="D16" s="115"/>
      <c r="E16" s="116"/>
      <c r="F16" s="116"/>
      <c r="G16" s="81">
        <f t="shared" si="3"/>
        <v>0</v>
      </c>
      <c r="H16" s="82">
        <f t="shared" si="2"/>
        <v>0</v>
      </c>
    </row>
    <row r="17" spans="1:8" ht="28.8">
      <c r="A17" s="79" t="s">
        <v>1837</v>
      </c>
      <c r="B17" s="80" t="s">
        <v>2123</v>
      </c>
      <c r="C17" s="115"/>
      <c r="D17" s="115"/>
      <c r="E17" s="116">
        <v>25403736</v>
      </c>
      <c r="F17" s="116"/>
      <c r="G17" s="81">
        <f t="shared" si="3"/>
        <v>25403736</v>
      </c>
      <c r="H17" s="82">
        <f t="shared" si="2"/>
        <v>0.11409813575062487</v>
      </c>
    </row>
    <row r="18" spans="1:8" ht="15" thickBot="1">
      <c r="A18" s="83" t="s">
        <v>1838</v>
      </c>
      <c r="B18" s="84" t="s">
        <v>1839</v>
      </c>
      <c r="C18" s="85">
        <f>SUM(C13:C17)</f>
        <v>0</v>
      </c>
      <c r="D18" s="85">
        <f>SUM(D13:D17)</f>
        <v>0</v>
      </c>
      <c r="E18" s="86">
        <f>SUM(E13:E17)</f>
        <v>25545196</v>
      </c>
      <c r="F18" s="86">
        <f t="shared" ref="F18" si="4">SUM(F13:F17)</f>
        <v>25864</v>
      </c>
      <c r="G18" s="86">
        <f>SUM(G13:G17)</f>
        <v>25519332</v>
      </c>
      <c r="H18" s="87">
        <f t="shared" si="2"/>
        <v>0.11461732269620757</v>
      </c>
    </row>
    <row r="19" spans="1:8" ht="15" thickBot="1">
      <c r="A19" s="90" t="s">
        <v>1840</v>
      </c>
      <c r="B19" s="91" t="s">
        <v>1841</v>
      </c>
      <c r="C19" s="92">
        <f>SUM(C11,C18)</f>
        <v>0</v>
      </c>
      <c r="D19" s="92">
        <f>SUM(D11,D18)</f>
        <v>0</v>
      </c>
      <c r="E19" s="93">
        <f>SUM(E11,E18)</f>
        <v>63851616</v>
      </c>
      <c r="F19" s="93">
        <f t="shared" ref="F19" si="5">SUM(F11,F18)</f>
        <v>23458542</v>
      </c>
      <c r="G19" s="93">
        <f>SUM(G11,G18)</f>
        <v>40393074</v>
      </c>
      <c r="H19" s="94">
        <f t="shared" si="2"/>
        <v>0.18142112800404775</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c r="F24" s="116"/>
      <c r="G24" s="81">
        <f>+E24-F24</f>
        <v>0</v>
      </c>
      <c r="H24" s="82">
        <f t="shared" ref="H24:H33" si="6">IFERROR(G24/IE_Expenses,0)</f>
        <v>0</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9959</v>
      </c>
      <c r="F26" s="116"/>
      <c r="G26" s="81">
        <f t="shared" si="7"/>
        <v>9959</v>
      </c>
      <c r="H26" s="82">
        <f t="shared" si="6"/>
        <v>4.4729772579138486E-5</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9959</v>
      </c>
      <c r="F33" s="99">
        <f t="shared" ref="F33:G33" si="8">SUM(F24:F32)</f>
        <v>0</v>
      </c>
      <c r="G33" s="99">
        <f t="shared" si="8"/>
        <v>9959</v>
      </c>
      <c r="H33" s="100">
        <f t="shared" si="6"/>
        <v>4.4729772579138486E-5</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12534009.620000001</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25788832</v>
      </c>
      <c r="D42" s="103" t="s">
        <v>1847</v>
      </c>
      <c r="E42" s="103" t="s">
        <v>1847</v>
      </c>
    </row>
    <row r="43" spans="1:8" ht="28.8">
      <c r="A43" s="77">
        <v>6</v>
      </c>
      <c r="B43" s="80" t="s">
        <v>1849</v>
      </c>
      <c r="C43" s="116">
        <v>30326719</v>
      </c>
      <c r="D43" s="103" t="s">
        <v>1847</v>
      </c>
      <c r="E43" s="103" t="s">
        <v>1847</v>
      </c>
    </row>
    <row r="44" spans="1:8" ht="28.8">
      <c r="A44" s="77">
        <v>7</v>
      </c>
      <c r="B44" s="80" t="s">
        <v>2118</v>
      </c>
      <c r="C44" s="81">
        <f>ABS(C42)-ABS(C43)</f>
        <v>-4537887</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9" sqref="C9"/>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4" t="s">
        <v>49</v>
      </c>
      <c r="C4" s="144"/>
    </row>
    <row r="5" spans="1:6">
      <c r="B5" s="2"/>
      <c r="C5" s="2"/>
    </row>
    <row r="6" spans="1:6" ht="32.4" customHeight="1">
      <c r="B6" s="144" t="s">
        <v>20</v>
      </c>
      <c r="C6" s="144"/>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2661</v>
      </c>
      <c r="D11" s="6" t="str">
        <f t="shared" si="0"/>
        <v/>
      </c>
      <c r="E11" s="6"/>
      <c r="F11" s="6">
        <f t="shared" si="1"/>
        <v>0</v>
      </c>
    </row>
    <row r="12" spans="1:6">
      <c r="A12" s="6" t="s">
        <v>130</v>
      </c>
      <c r="B12" s="3" t="s">
        <v>47</v>
      </c>
      <c r="C12" s="106" t="s">
        <v>2662</v>
      </c>
      <c r="D12" s="6" t="str">
        <f t="shared" si="0"/>
        <v/>
      </c>
      <c r="E12" s="6"/>
      <c r="F12" s="6">
        <f t="shared" si="1"/>
        <v>0</v>
      </c>
    </row>
    <row r="13" spans="1:6">
      <c r="A13" s="6" t="s">
        <v>131</v>
      </c>
      <c r="B13" s="3" t="s">
        <v>48</v>
      </c>
      <c r="C13" s="106" t="s">
        <v>2663</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2024-09-13T16:04:21Z</dcterms:modified>
</cp:coreProperties>
</file>