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6A42B93E-6B2B-406B-9F15-7966028AB43E}"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888"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P70" i="7"/>
  <c r="O70" i="7" s="1"/>
  <c r="N70" i="7" s="1"/>
  <c r="R70" i="7"/>
  <c r="S70" i="7"/>
  <c r="T70" i="7"/>
  <c r="P71" i="7"/>
  <c r="O71" i="7" s="1"/>
  <c r="N71" i="7" s="1"/>
  <c r="R71" i="7"/>
  <c r="S71" i="7"/>
  <c r="T71" i="7"/>
  <c r="P72" i="7"/>
  <c r="O72" i="7" s="1"/>
  <c r="N72" i="7" s="1"/>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P82" i="7"/>
  <c r="O82" i="7" s="1"/>
  <c r="N82" i="7" s="1"/>
  <c r="R82" i="7"/>
  <c r="S82" i="7"/>
  <c r="T82" i="7"/>
  <c r="P83" i="7"/>
  <c r="O83" i="7" s="1"/>
  <c r="N83" i="7" s="1"/>
  <c r="R83" i="7"/>
  <c r="S83" i="7"/>
  <c r="T83" i="7"/>
  <c r="P84" i="7"/>
  <c r="O84" i="7" s="1"/>
  <c r="N84" i="7" s="1"/>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P94" i="7"/>
  <c r="O94" i="7" s="1"/>
  <c r="N94" i="7" s="1"/>
  <c r="R94" i="7"/>
  <c r="S94" i="7"/>
  <c r="T94" i="7"/>
  <c r="P95" i="7"/>
  <c r="O95" i="7" s="1"/>
  <c r="N95" i="7" s="1"/>
  <c r="R95" i="7"/>
  <c r="S95" i="7"/>
  <c r="T95" i="7"/>
  <c r="P96" i="7"/>
  <c r="O96" i="7" s="1"/>
  <c r="N96" i="7" s="1"/>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<sst xmlns="http://schemas.openxmlformats.org/spreadsheetml/2006/main" count="12589" uniqueCount="3546">
  <si>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</si>
  <si>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</si>
  <si>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</si>
  <si>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</si>
  <si>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</si>
  <si>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</si>
  <si>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</si>
  <si>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</si>
  <si>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</si>
  <si>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</si>
  <si>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</si>
  <si>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</si>
  <si>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</si>
  <si>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</si>
  <si>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</si>
  <si>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</si>
  <si>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</si>
  <si>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</si>
  <si>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</si>
  <si>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</si>
  <si>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</si>
  <si>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</si>
  <si>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</si>
  <si>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</si>
  <si>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</si>
  <si>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</si>
  <si>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</si>
  <si>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</si>
  <si>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</si>
  <si>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</si>
  <si>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</si>
  <si>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</si>
  <si>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</si>
  <si>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</si>
  <si>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</si>
  <si>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</si>
  <si>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</si>
  <si>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</si>
  <si>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</si>
  <si>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</si>
  <si>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</si>
  <si>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</si>
  <si>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</si>
  <si>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</si>
  <si>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</si>
  <si>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</si>
  <si>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</si>
  <si>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</si>
  <si>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</si>
  <si>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</si>
  <si>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</si>
  <si>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</si>
  <si>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</si>
  <si>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</si>
  <si>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</si>
  <si>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</si>
  <si>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</si>
  <si>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</si>
  <si>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</si>
  <si>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</si>
  <si>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</si>
  <si>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</si>
  <si>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</si>
  <si>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</si>
  <si>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</si>
  <si>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</si>
  <si>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</si>
  <si>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</si>
  <si>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</si>
  <si>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</si>
  <si>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</si>
  <si>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</si>
  <si>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</si>
  <si>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</si>
  <si>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</si>
  <si>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</si>
  <si>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</si>
  <si>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</si>
  <si>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</si>
  <si>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</si>
  <si>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</si>
  <si>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</si>
  <si>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</si>
  <si>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</si>
  <si>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</si>
  <si>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</si>
  <si>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</si>
  <si>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</si>
  <si>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</si>
  <si>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</si>
  <si>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</si>
  <si>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</si>
  <si>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</si>
  <si>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</si>
  <si>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</si>
  <si>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</si>
  <si>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</si>
  <si>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</si>
  <si>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</si>
  <si>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</si>
  <si>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</si>
  <si>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</si>
  <si>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</si>
  <si>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</si>
  <si>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</si>
  <si>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</si>
  <si>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</si>
  <si>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</si>
  <si>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</si>
  <si>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</si>
  <si>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</si>
  <si>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</si>
  <si>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</si>
  <si>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</si>
  <si>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</si>
  <si>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</si>
  <si>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</si>
  <si>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</si>
  <si>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</si>
  <si>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</si>
  <si>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</si>
  <si>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</si>
  <si>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</si>
  <si>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</si>
  <si>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</si>
  <si>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</si>
  <si>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</si>
  <si>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</si>
  <si>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</si>
  <si>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</si>
  <si>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</si>
  <si>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</si>
  <si>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</si>
  <si>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</si>
  <si>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</si>
  <si>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</si>
  <si>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</si>
  <si>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</si>
  <si>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</si>
  <si>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</si>
  <si>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</si>
  <si>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</si>
  <si>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</si>
  <si>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</si>
  <si>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</si>
  <si>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</si>
  <si>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</si>
  <si>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</si>
  <si>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</si>
  <si>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</si>
  <si>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</si>
  <si>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</si>
  <si>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</si>
  <si>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</si>
  <si>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</si>
  <si>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</si>
  <si>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</si>
  <si>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</si>
  <si>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</si>
  <si>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</si>
  <si>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</si>
  <si>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</si>
  <si>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</si>
  <si>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</si>
  <si>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</si>
  <si>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</si>
  <si>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</si>
  <si>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</si>
  <si>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</si>
  <si>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</si>
  <si>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</si>
  <si>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</si>
  <si>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</si>
  <si>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</si>
  <si>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</si>
  <si>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</si>
  <si>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</si>
  <si>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</si>
  <si>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</si>
  <si>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</si>
  <si>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</si>
  <si>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</si>
  <si>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</si>
  <si>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</si>
  <si>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</si>
  <si>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</si>
  <si>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</si>
  <si>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</si>
  <si>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</si>
  <si>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</si>
  <si>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</si>
  <si>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</si>
  <si>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</si>
  <si>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</si>
  <si>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</si>
  <si>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</si>
  <si>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</si>
  <si>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</si>
  <si>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</si>
  <si>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</si>
  <si>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</si>
  <si>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</si>
  <si>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</si>
  <si>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</si>
  <si>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</si>
  <si>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</si>
  <si>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</si>
  <si>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</si>
  <si>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</si>
  <si>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</si>
  <si>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</si>
  <si>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</si>
  <si>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</si>
  <si>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</si>
  <si>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</si>
  <si>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</si>
  <si>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</si>
  <si>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</si>
  <si>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</si>
  <si>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</si>
  <si>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</si>
  <si>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</si>
  <si>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</si>
  <si>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</si>
  <si>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</si>
  <si>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</si>
  <si>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</si>
  <si>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</si>
  <si>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</si>
  <si>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</si>
  <si>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</si>
  <si>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</si>
  <si>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</si>
  <si>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</si>
  <si>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</si>
  <si>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</si>
  <si>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</si>
  <si>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</si>
  <si>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</si>
  <si>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</si>
  <si>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</si>
  <si>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</si>
  <si>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</si>
  <si>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</si>
  <si>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</si>
  <si>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</si>
  <si>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</si>
  <si>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</si>
  <si>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</si>
  <si>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</si>
  <si>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</si>
  <si>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</si>
  <si>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</si>
  <si>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</si>
  <si>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</si>
  <si>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</si>
  <si>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</si>
  <si>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</si>
  <si>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</si>
  <si>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</si>
  <si>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</si>
  <si>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</si>
  <si>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</si>
  <si>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</si>
  <si>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</si>
  <si>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</si>
  <si>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</si>
  <si>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</si>
  <si>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</si>
  <si>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</si>
  <si>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</si>
  <si>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</si>
  <si>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</si>
  <si>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</si>
  <si>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</si>
  <si>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</si>
  <si>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</si>
  <si>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</si>
  <si>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</si>
  <si>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</si>
  <si>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</si>
  <si>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</si>
  <si>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</si>
  <si>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</si>
  <si>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</si>
  <si>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</si>
  <si>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</si>
  <si>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</si>
  <si>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</si>
  <si>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</si>
  <si>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</si>
  <si>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</si>
  <si>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</si>
  <si>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</si>
  <si>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</si>
  <si>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</si>
  <si>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</si>
  <si>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</si>
  <si>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</si>
  <si>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</si>
  <si>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</si>
  <si>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</si>
  <si>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</si>
  <si>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</si>
  <si>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</si>
  <si>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</si>
  <si>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</si>
  <si>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</si>
  <si>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</si>
  <si>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</si>
  <si>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</si>
  <si>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</si>
  <si>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</si>
  <si>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</si>
  <si>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</si>
  <si>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</si>
  <si>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</si>
  <si>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</si>
  <si>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</si>
  <si>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</si>
  <si>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</si>
  <si>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</si>
  <si>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</si>
  <si>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</si>
  <si>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</si>
  <si>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</si>
  <si>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</si>
  <si>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</si>
  <si>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</si>
  <si>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</si>
  <si>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</si>
  <si>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</si>
  <si>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</si>
  <si>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</si>
  <si>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</si>
  <si>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</si>
  <si>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</si>
  <si>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</si>
  <si>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</si>
  <si>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</si>
  <si>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</si>
  <si>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</si>
  <si>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</si>
  <si>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</si>
  <si>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</si>
  <si>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</si>
  <si>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</si>
  <si>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</si>
  <si>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</si>
  <si>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</si>
  <si>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</si>
  <si>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</si>
  <si>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</si>
  <si>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</si>
  <si>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</si>
  <si>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</si>
  <si>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</si>
  <si>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</si>
  <si>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</si>
  <si>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</si>
  <si>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</si>
  <si>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</si>
  <si>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</si>
  <si>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</si>
  <si>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</si>
  <si>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</si>
  <si>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</si>
  <si>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</si>
  <si>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</si>
  <si>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</si>
  <si>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</si>
  <si>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</si>
  <si>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</si>
  <si>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</si>
  <si>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</si>
  <si>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</si>
  <si>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</si>
  <si>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</si>
  <si>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</si>
  <si>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</si>
  <si>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</si>
  <si>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</si>
  <si>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</si>
  <si>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</si>
  <si>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</si>
  <si>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</si>
  <si>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</si>
  <si>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</si>
  <si>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</si>
  <si>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</si>
  <si>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</si>
  <si>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</si>
  <si>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</si>
  <si>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</si>
  <si>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</si>
  <si>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</si>
  <si>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</si>
  <si>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</si>
  <si>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</si>
  <si>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</si>
  <si>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</si>
  <si>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</si>
  <si>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</si>
  <si>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</si>
  <si>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</si>
  <si>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</si>
  <si>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</si>
  <si>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</si>
  <si>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</si>
  <si>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</si>
  <si>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</si>
  <si>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</si>
  <si>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</si>
  <si>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</si>
  <si>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</si>
  <si>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</si>
  <si>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</si>
  <si>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</si>
  <si>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</si>
  <si>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</si>
  <si>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</si>
  <si>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</si>
  <si>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</si>
  <si>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</si>
  <si>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</si>
  <si>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</si>
  <si>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</si>
  <si>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</si>
  <si>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</si>
  <si>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</si>
  <si>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</si>
  <si>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</si>
  <si>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</si>
  <si>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</si>
  <si>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</si>
  <si>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</si>
  <si>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</si>
  <si>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</si>
  <si>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</si>
  <si>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</si>
  <si>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</si>
  <si>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</si>
  <si>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</si>
  <si>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</si>
  <si>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</si>
  <si>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</si>
  <si>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</si>
  <si>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</si>
  <si>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</si>
  <si>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</si>
  <si>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</si>
  <si>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</si>
  <si>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</si>
  <si>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</si>
  <si>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</si>
  <si>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</si>
  <si>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</si>
  <si>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</si>
  <si>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</si>
  <si>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</si>
  <si>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</si>
  <si>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</si>
  <si>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</si>
  <si>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</si>
  <si>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</si>
  <si>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</si>
  <si>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</si>
  <si>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</si>
  <si>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</si>
  <si>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</si>
  <si>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</si>
  <si>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</si>
  <si>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</si>
  <si>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</si>
  <si>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</si>
  <si>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</si>
  <si>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</si>
  <si>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</si>
  <si>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</si>
  <si>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</si>
  <si>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</si>
  <si>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</si>
  <si>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</si>
  <si>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</si>
  <si>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</si>
  <si>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</si>
  <si>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</si>
  <si>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</si>
  <si>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</si>
  <si>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</si>
  <si>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</si>
  <si>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</si>
  <si>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</si>
  <si>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</si>
  <si>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</si>
  <si>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</si>
  <si>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</si>
  <si>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</si>
  <si>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</si>
  <si>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</si>
  <si>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</si>
  <si>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</si>
  <si>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</si>
  <si>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</si>
  <si>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</si>
  <si>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</si>
  <si>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</si>
  <si>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</si>
  <si>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</si>
  <si>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</si>
  <si>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</si>
  <si>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</si>
  <si>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</si>
  <si>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</si>
  <si>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</si>
  <si>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</si>
  <si>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</si>
  <si>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</si>
  <si>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</si>
  <si>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</si>
  <si>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</si>
  <si>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</si>
  <si>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</si>
  <si>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</si>
  <si>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</si>
  <si>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</si>
  <si>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</si>
  <si>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</si>
  <si>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</si>
  <si>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</si>
  <si>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</si>
  <si>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</si>
  <si>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</si>
  <si>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</si>
  <si>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</si>
  <si>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</si>
  <si>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</si>
  <si>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</si>
  <si>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</si>
  <si>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</si>
  <si>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</si>
  <si>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</si>
  <si>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</si>
  <si>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</si>
  <si>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</si>
  <si>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</si>
  <si>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</si>
  <si>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</si>
  <si>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</si>
  <si>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</si>
  <si>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</si>
  <si>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</si>
  <si>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</si>
  <si>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</si>
  <si>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</si>
  <si>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</si>
  <si>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</si>
  <si>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</si>
  <si>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</si>
  <si>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</si>
  <si>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</si>
  <si>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</si>
  <si>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</si>
  <si>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</si>
  <si>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</si>
  <si>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</si>
  <si>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</si>
  <si>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</si>
  <si>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</si>
  <si>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</si>
  <si>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</si>
  <si>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</si>
  <si>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</si>
  <si>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</si>
  <si>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</si>
  <si>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</si>
  <si>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</si>
  <si>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</si>
  <si>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</si>
  <si>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</si>
  <si>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</si>
  <si>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</si>
  <si>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</si>
  <si>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</si>
  <si>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</si>
  <si>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</si>
  <si>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</si>
  <si>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</si>
  <si>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</si>
  <si>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</si>
  <si>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</si>
  <si>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</si>
  <si>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</si>
  <si>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</si>
  <si>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</si>
  <si>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</si>
  <si>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</si>
  <si>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</si>
  <si>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</si>
  <si>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</si>
  <si>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</si>
  <si>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</si>
  <si>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</si>
  <si>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</si>
  <si>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</si>
  <si>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</si>
  <si>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</si>
  <si>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</si>
  <si>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</si>
  <si>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</si>
  <si>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</si>
  <si>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</si>
  <si>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</si>
  <si>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</si>
  <si>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</si>
  <si>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</si>
  <si>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</si>
  <si>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</si>
  <si>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</si>
  <si>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</si>
  <si>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</si>
  <si>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</si>
  <si>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</si>
  <si>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</si>
  <si>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</si>
  <si>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</si>
  <si>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</si>
  <si>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</si>
  <si>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</si>
  <si>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</si>
  <si>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</si>
  <si>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</si>
  <si>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</si>
  <si>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</si>
  <si>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</si>
  <si>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</si>
  <si>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</si>
  <si>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</si>
  <si>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</si>
  <si>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</si>
  <si>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</si>
  <si>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</si>
  <si>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</si>
  <si>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</si>
  <si>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</si>
  <si>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</si>
  <si>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</si>
  <si>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</si>
  <si>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</si>
  <si>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</si>
  <si>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</si>
  <si>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</si>
  <si>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</si>
  <si>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</si>
  <si>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</si>
  <si>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</si>
  <si>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</si>
  <si>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</si>
  <si>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</si>
  <si>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</si>
  <si>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</si>
  <si>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</si>
  <si>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</si>
  <si>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</si>
  <si>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</si>
  <si>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</si>
  <si>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</si>
  <si>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</si>
  <si>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</si>
  <si>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</si>
  <si>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</si>
  <si>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</si>
  <si>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</si>
  <si>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</si>
  <si>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</si>
  <si>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</si>
  <si>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</si>
  <si>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</si>
  <si>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</si>
  <si>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</si>
  <si>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</si>
  <si>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</si>
  <si>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</si>
  <si>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</si>
  <si>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</si>
  <si>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</si>
  <si>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</si>
  <si>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</si>
  <si>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</si>
  <si>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</si>
  <si>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</si>
  <si>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</si>
  <si>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</si>
  <si>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</si>
  <si>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</si>
  <si>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</si>
  <si>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</si>
  <si>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</si>
  <si>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</si>
  <si>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</si>
  <si>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</si>
  <si>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</si>
  <si>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</si>
  <si>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</si>
  <si>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</si>
  <si>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</si>
  <si>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</si>
  <si>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</si>
  <si>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</si>
  <si>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</si>
  <si>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</si>
  <si>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</si>
  <si>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</si>
  <si>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</si>
  <si>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</si>
  <si>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</si>
  <si>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</si>
  <si>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</si>
  <si>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</si>
  <si>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</si>
  <si>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</si>
  <si>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</si>
  <si>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</si>
  <si>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</si>
  <si>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</si>
  <si>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</si>
  <si>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</si>
  <si>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</si>
  <si>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</si>
  <si>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</si>
  <si>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</si>
  <si>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</si>
  <si>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</si>
  <si>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</si>
  <si>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</si>
  <si>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</si>
  <si>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</si>
  <si>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</si>
  <si>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</si>
  <si>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</si>
  <si>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</si>
  <si>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</si>
  <si>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</si>
  <si>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</si>
  <si>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</si>
  <si>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</si>
  <si>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</si>
  <si>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</si>
  <si>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</si>
  <si>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</si>
  <si>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</si>
  <si>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</si>
  <si>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</si>
  <si>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</si>
  <si>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</si>
  <si>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</si>
  <si>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</si>
  <si>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</si>
  <si>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</si>
  <si>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</si>
  <si>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</si>
  <si>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</si>
  <si>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</si>
  <si>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</si>
  <si>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</si>
  <si>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</si>
  <si>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</si>
  <si>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</si>
  <si>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</si>
  <si>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</si>
  <si>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</si>
  <si>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</si>
  <si>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</si>
  <si>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</si>
  <si>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</si>
  <si>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</si>
  <si>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</si>
  <si>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</si>
  <si>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</si>
  <si>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</si>
  <si>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</si>
  <si>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</si>
  <si>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</si>
  <si>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</si>
  <si>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</si>
  <si>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</si>
  <si>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</si>
  <si>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</si>
  <si>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</si>
  <si>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</si>
  <si>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</si>
  <si>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</si>
  <si>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</si>
  <si>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</si>
  <si>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</si>
  <si>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</si>
  <si>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</si>
  <si>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</si>
  <si>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</si>
  <si>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</si>
  <si>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</si>
  <si>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</si>
  <si>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</si>
  <si>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</si>
  <si>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</si>
  <si>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</si>
  <si>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</si>
  <si>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</si>
  <si>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</si>
  <si>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</si>
  <si>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</si>
  <si>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</si>
  <si>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</si>
  <si>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</si>
  <si>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</si>
  <si>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</si>
  <si>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</si>
  <si>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</si>
  <si>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</si>
  <si>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</si>
  <si>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</si>
  <si>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</si>
  <si>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</si>
  <si>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</si>
  <si>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</si>
  <si>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</si>
  <si>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</si>
  <si>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</si>
  <si>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</si>
  <si>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</si>
  <si>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</si>
  <si>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</si>
  <si>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</si>
  <si>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</si>
  <si>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</si>
  <si>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</si>
  <si>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</si>
  <si>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</si>
  <si>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</si>
  <si>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</si>
  <si>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</si>
  <si>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</si>
  <si>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</si>
  <si>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</si>
  <si>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</si>
  <si>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</si>
  <si>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</si>
  <si>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</si>
  <si>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</si>
  <si>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</si>
  <si>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</si>
  <si>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</si>
  <si>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</si>
  <si>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</si>
  <si>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</si>
  <si>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</si>
  <si>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</si>
  <si>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</si>
  <si>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</si>
  <si>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</si>
  <si>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</si>
  <si>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</si>
  <si>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</si>
  <si>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</si>
  <si>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</si>
  <si>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</si>
  <si>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</si>
  <si>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</si>
  <si>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</si>
  <si>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</si>
  <si>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</si>
  <si>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</si>
  <si>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</si>
  <si>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</si>
  <si>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</si>
  <si>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</si>
  <si>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</si>
  <si>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</si>
  <si>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</si>
  <si>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</si>
  <si>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</si>
  <si>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</si>
  <si>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</si>
  <si>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</si>
  <si>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</si>
  <si>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</si>
  <si>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</si>
  <si>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</si>
  <si>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</si>
  <si>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</si>
  <si>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</si>
  <si>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</si>
  <si>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</si>
  <si>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</si>
  <si>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</si>
  <si>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</si>
  <si>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</si>
  <si>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</si>
  <si>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</si>
  <si>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</si>
  <si>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</si>
  <si>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</si>
  <si>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</si>
  <si>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</si>
  <si>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</si>
  <si>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</si>
  <si>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</si>
  <si>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</si>
  <si>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</si>
  <si>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</si>
  <si>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</si>
  <si>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</si>
  <si>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</si>
  <si>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</si>
  <si>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</si>
  <si>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</si>
  <si>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</si>
  <si>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</si>
  <si>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</si>
  <si>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</si>
  <si>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</si>
  <si>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</si>
  <si>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</si>
  <si>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</si>
  <si>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</si>
  <si>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</si>
  <si>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</si>
  <si>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</si>
  <si>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</si>
  <si>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</si>
  <si>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</si>
  <si>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</si>
  <si>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</si>
  <si>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</si>
  <si>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</si>
  <si>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</si>
  <si>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</si>
  <si>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</si>
  <si>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</si>
  <si>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</si>
  <si>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</si>
  <si>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</si>
  <si>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</si>
  <si>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</si>
  <si>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</si>
  <si>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</si>
  <si>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</si>
  <si>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</si>
  <si>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</si>
  <si>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</si>
  <si>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</si>
  <si>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</si>
  <si>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</si>
  <si>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</si>
  <si>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</si>
  <si>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</si>
  <si>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</si>
  <si>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</si>
  <si>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</si>
  <si>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</si>
  <si>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</si>
  <si>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</si>
  <si>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</si>
  <si>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</si>
  <si>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</si>
  <si>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</si>
  <si>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</si>
  <si>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</si>
  <si>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</si>
  <si>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</si>
  <si>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</si>
  <si>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</si>
  <si>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</si>
  <si>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</si>
  <si>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</si>
  <si>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</si>
  <si>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</si>
  <si>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</si>
  <si>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</si>
  <si>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</si>
  <si>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</si>
  <si>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</si>
  <si>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</si>
  <si>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</si>
  <si>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</si>
  <si>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</si>
  <si>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</si>
  <si>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</si>
  <si>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</si>
  <si>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</si>
  <si>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</si>
  <si>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</si>
  <si>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</si>
  <si>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</si>
  <si>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</si>
  <si>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</si>
  <si>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</si>
  <si>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</si>
  <si>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</si>
  <si>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</si>
  <si>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</si>
  <si>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</si>
  <si>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</si>
  <si>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</si>
  <si>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</si>
  <si>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</si>
  <si>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</si>
  <si>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</si>
  <si>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</si>
  <si>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</si>
  <si>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</si>
  <si>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</si>
  <si>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</si>
  <si>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</si>
  <si>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</si>
  <si>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</si>
  <si>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</si>
  <si>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</si>
  <si>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</si>
  <si>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</si>
  <si>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</si>
  <si>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</si>
  <si>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</si>
  <si>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</si>
  <si>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</si>
  <si>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</si>
  <si>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</si>
  <si>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</si>
  <si>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</si>
  <si>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</si>
  <si>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</si>
  <si>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</si>
  <si>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</si>
  <si>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</si>
  <si>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</si>
  <si>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</si>
  <si>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</si>
  <si>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</si>
  <si>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</si>
  <si>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</si>
  <si>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</si>
  <si>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</si>
  <si>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</si>
  <si>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</si>
  <si>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</si>
  <si>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</si>
  <si>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</si>
  <si>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</si>
  <si>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</si>
  <si>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</si>
  <si>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</si>
  <si>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</si>
  <si>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</si>
  <si>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</si>
  <si>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</si>
  <si>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</si>
  <si>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</si>
  <si>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</si>
  <si>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</si>
  <si>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</si>
  <si>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</si>
  <si>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</si>
  <si>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</si>
  <si>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</si>
  <si>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</si>
  <si>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</si>
  <si>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</si>
  <si>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</si>
  <si>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</si>
  <si>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</si>
  <si>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</si>
  <si>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</si>
  <si>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</si>
  <si>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</si>
  <si>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</si>
  <si>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</si>
  <si>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</si>
  <si>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</si>
  <si>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</si>
  <si>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</si>
  <si>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</si>
  <si>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</si>
  <si>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</si>
  <si>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</si>
  <si>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</si>
  <si>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</si>
  <si>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</si>
  <si>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</si>
  <si>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</si>
  <si>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</si>
  <si>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</si>
  <si>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</si>
  <si>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</si>
  <si>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</si>
  <si>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</si>
  <si>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</si>
  <si>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</si>
  <si>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</si>
  <si>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</si>
  <si>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</si>
  <si>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</si>
  <si>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</si>
  <si>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</si>
  <si>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</si>
  <si>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</si>
  <si>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</si>
  <si>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</si>
  <si>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</si>
  <si>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</si>
  <si>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</si>
  <si>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</si>
  <si>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</si>
  <si>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</si>
  <si>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</si>
  <si>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</si>
  <si>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</si>
  <si>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</si>
  <si>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</si>
  <si>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</si>
  <si>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</si>
  <si>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</si>
  <si>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</si>
  <si>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</si>
  <si>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</si>
  <si>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</si>
  <si>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</si>
  <si>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</si>
  <si>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</si>
  <si>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</si>
  <si>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</si>
  <si>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</si>
  <si>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</si>
  <si>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</si>
  <si>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</si>
  <si>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</si>
  <si>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</si>
  <si>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</si>
  <si>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</si>
  <si>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</si>
  <si>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</si>
  <si>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</si>
  <si>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</si>
  <si>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</si>
  <si>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</si>
  <si>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</si>
  <si>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</si>
  <si>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</si>
  <si>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</si>
  <si>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</si>
  <si>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</si>
  <si>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</si>
  <si>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</si>
  <si>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</si>
  <si>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</si>
  <si>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</si>
  <si>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</si>
  <si>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</si>
  <si>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</si>
  <si>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</si>
  <si>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</si>
  <si>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</si>
  <si>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</si>
  <si>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</si>
  <si>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</si>
  <si>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</si>
  <si>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</si>
  <si>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</si>
  <si>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</si>
  <si>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</si>
  <si>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</si>
  <si>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</si>
  <si>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</si>
  <si>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</si>
  <si>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</si>
  <si>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</si>
  <si>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</si>
  <si>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</si>
  <si>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</si>
  <si>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</si>
  <si>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</si>
  <si>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</si>
  <si>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</si>
  <si>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</si>
  <si>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</si>
  <si>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</si>
  <si>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</si>
  <si>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</si>
  <si>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</si>
  <si>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</si>
  <si>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</si>
  <si>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</si>
  <si>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</si>
  <si>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</si>
  <si>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</si>
  <si>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</si>
  <si>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</si>
  <si>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</si>
  <si>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</si>
  <si>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</si>
  <si>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</si>
  <si>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</si>
  <si>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</si>
  <si>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</si>
  <si>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</si>
  <si>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</si>
  <si>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</si>
  <si>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</si>
  <si>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</si>
  <si>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</si>
  <si>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</si>
  <si>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</si>
  <si>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</si>
  <si>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</si>
  <si>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</si>
  <si>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</si>
  <si>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</si>
  <si>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</si>
  <si>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</si>
  <si>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</si>
  <si>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</si>
  <si>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</si>
  <si>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</si>
  <si>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</si>
  <si>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</si>
  <si>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</si>
  <si>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</si>
  <si>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</si>
  <si>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</si>
  <si>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</si>
  <si>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</si>
  <si>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</si>
  <si>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</si>
  <si>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</si>
  <si>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</si>
  <si>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</si>
  <si>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</si>
  <si>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</si>
  <si>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</si>
  <si>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</si>
  <si>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</si>
  <si>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</si>
  <si>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</si>
  <si>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</si>
  <si>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</si>
  <si>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</si>
  <si>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</si>
  <si>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</si>
  <si>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</si>
  <si>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</si>
  <si>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</si>
  <si>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</si>
  <si>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</si>
  <si>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</si>
  <si>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</si>
  <si>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</si>
  <si>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</si>
  <si>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</si>
  <si>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</si>
  <si>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</si>
  <si>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</si>
  <si>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</si>
  <si>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</si>
  <si>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</si>
  <si>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</si>
  <si>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</si>
  <si>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</si>
  <si>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</si>
  <si>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</si>
  <si>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</si>
  <si>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</si>
  <si>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</si>
  <si>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</si>
  <si>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</si>
  <si>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</si>
  <si>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</si>
  <si>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</si>
  <si>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</si>
  <si>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</si>
  <si>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</si>
  <si>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</si>
  <si>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</si>
  <si>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</si>
  <si>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</si>
  <si>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</si>
  <si>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</si>
  <si>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</si>
  <si>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</si>
  <si>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</si>
  <si>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</si>
  <si>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</si>
  <si>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</si>
  <si>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</si>
  <si>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</si>
  <si>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</si>
  <si>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</si>
  <si>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</si>
  <si>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</si>
  <si>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</si>
  <si>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</si>
  <si>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</si>
  <si>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</si>
  <si>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</si>
  <si>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</si>
  <si>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</si>
  <si>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</si>
  <si>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</si>
  <si>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</si>
  <si>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</si>
  <si>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</si>
  <si>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</si>
  <si>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</si>
  <si>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</si>
  <si>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</si>
  <si>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</si>
  <si>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</si>
  <si>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</si>
  <si>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</si>
  <si>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</si>
  <si>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</si>
  <si>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</si>
  <si>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</si>
  <si>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</si>
  <si>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</si>
  <si>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</si>
  <si>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</si>
  <si>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</si>
  <si>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</si>
  <si>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</si>
  <si>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</si>
  <si>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</si>
  <si>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</si>
  <si>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</si>
  <si>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</si>
  <si>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</si>
  <si>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</si>
  <si>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</si>
  <si>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</si>
  <si>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</si>
  <si>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</si>
  <si>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</si>
  <si>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</si>
  <si>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</si>
  <si>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</si>
  <si>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</si>
  <si>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</si>
  <si>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</si>
  <si>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</si>
  <si>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</si>
  <si>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</si>
  <si>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</si>
  <si>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</si>
  <si>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</si>
  <si>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</si>
  <si>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</si>
  <si>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</si>
  <si>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</si>
  <si>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</si>
  <si>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</si>
  <si>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</si>
  <si>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</si>
  <si>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</si>
  <si>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</si>
  <si>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</si>
  <si>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</si>
  <si>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</si>
  <si>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</si>
  <si>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</si>
  <si>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</si>
  <si>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</si>
  <si>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</si>
  <si>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</si>
  <si>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</si>
  <si>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</si>
  <si>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</si>
  <si>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</si>
  <si>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</si>
  <si>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</si>
  <si>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</si>
  <si>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</si>
  <si>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</si>
  <si>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</si>
  <si>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</si>
  <si>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</si>
  <si>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</si>
  <si>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</si>
  <si>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</si>
  <si>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</si>
  <si>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</si>
  <si>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</si>
  <si>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</si>
  <si>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</si>
  <si>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</si>
  <si>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</si>
  <si>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</si>
  <si>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</si>
  <si>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</si>
  <si>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</si>
  <si>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</si>
  <si>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</si>
  <si>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</si>
  <si>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</si>
  <si>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</si>
  <si>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</si>
  <si>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</si>
  <si>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</si>
  <si>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</si>
  <si>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</si>
  <si>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</si>
  <si>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</si>
  <si>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</si>
  <si>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</si>
  <si>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</si>
  <si>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</si>
  <si>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</si>
  <si>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</si>
  <si>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</si>
  <si>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</si>
  <si>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</si>
  <si>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</si>
  <si>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</si>
  <si>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</si>
  <si>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</si>
  <si>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</si>
  <si>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</si>
  <si>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</si>
  <si>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</si>
  <si>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</si>
  <si>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</si>
  <si>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</si>
  <si>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</si>
  <si>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</si>
  <si>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</si>
  <si>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</si>
  <si>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</si>
  <si>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</si>
  <si>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</si>
  <si>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</si>
  <si>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</si>
  <si>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</si>
  <si>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</si>
  <si>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</si>
  <si>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</si>
  <si>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</si>
  <si>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</si>
  <si>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</si>
  <si>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</si>
  <si>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</si>
  <si>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</si>
  <si>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</si>
  <si>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</si>
  <si>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</si>
  <si>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</si>
  <si>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</si>
  <si>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</si>
  <si>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</si>
  <si>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</si>
  <si>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</si>
  <si>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</si>
  <si>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</si>
  <si>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</si>
  <si>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</si>
  <si>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</si>
  <si>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</si>
  <si>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</si>
  <si>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</si>
  <si>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</si>
  <si>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</si>
  <si>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</si>
  <si>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</si>
  <si>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</si>
  <si>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</si>
  <si>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</si>
  <si>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</si>
  <si>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</si>
  <si>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</si>
  <si>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</si>
  <si>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</si>
  <si>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</si>
  <si>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</si>
  <si>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</si>
  <si>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</si>
  <si>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</si>
  <si>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</si>
  <si>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</si>
  <si>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</si>
  <si>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</si>
  <si>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</si>
  <si>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</si>
  <si>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</si>
  <si>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</si>
  <si>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</si>
  <si>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</si>
  <si>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</si>
  <si>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</si>
  <si>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</si>
  <si>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</si>
  <si>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</si>
  <si>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</si>
  <si>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</si>
  <si>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</si>
  <si>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</si>
  <si>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</si>
  <si>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</si>
  <si>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</si>
  <si>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</si>
  <si>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</si>
  <si>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</si>
  <si>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</si>
  <si>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</si>
  <si>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</si>
  <si>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</si>
  <si>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</si>
  <si>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</si>
  <si>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</si>
  <si>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</si>
  <si>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</si>
  <si>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</si>
  <si>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</si>
  <si>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</si>
  <si>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</si>
  <si>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</si>
  <si>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</si>
  <si>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</si>
  <si>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</si>
  <si>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</si>
  <si>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</si>
  <si>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</si>
  <si>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</si>
  <si>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</si>
  <si>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</si>
  <si>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</si>
  <si>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</si>
  <si>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</si>
  <si>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</si>
  <si>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</si>
  <si>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</si>
  <si>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</si>
  <si>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</si>
  <si>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</si>
  <si>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</si>
  <si>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</si>
  <si>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</si>
  <si>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</si>
  <si>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</si>
  <si>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</si>
  <si>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</si>
  <si>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</si>
  <si>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</si>
  <si>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</si>
  <si>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</si>
  <si>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</si>
  <si>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</si>
  <si>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</si>
  <si>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</si>
  <si>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</si>
  <si>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</si>
  <si>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</si>
  <si>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</si>
  <si>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</si>
  <si>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</si>
  <si>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</si>
  <si>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</si>
  <si>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</si>
  <si>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</si>
  <si>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</si>
  <si>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</si>
  <si>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</si>
  <si>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</si>
  <si>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</si>
  <si>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</si>
  <si>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</si>
  <si>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</si>
  <si>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</si>
  <si>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</si>
  <si>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</si>
  <si>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</si>
  <si>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</si>
  <si>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</si>
  <si>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</si>
  <si>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</si>
  <si>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</si>
  <si>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</si>
  <si>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</si>
  <si>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</si>
  <si>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</si>
  <si>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</si>
  <si>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</si>
  <si>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</si>
  <si>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</si>
  <si>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</si>
  <si>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</si>
  <si>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</si>
  <si>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</si>
  <si>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</si>
  <si>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</si>
  <si>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</si>
  <si>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</si>
  <si>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</si>
  <si>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</si>
  <si>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</si>
  <si>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</si>
  <si>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</si>
  <si>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</si>
  <si>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</si>
  <si>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</si>
  <si>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</si>
  <si>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</si>
  <si>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</si>
  <si>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</si>
  <si>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</si>
  <si>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</si>
  <si>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</si>
  <si>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</si>
  <si>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</si>
  <si>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</si>
  <si>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</si>
  <si>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</si>
  <si>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</si>
  <si>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</si>
  <si>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</si>
  <si>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</si>
  <si>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</si>
  <si>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</si>
  <si>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</si>
  <si>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</si>
  <si>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</si>
  <si>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</si>
  <si>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</si>
  <si>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</si>
  <si>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</si>
  <si>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</si>
  <si>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</si>
  <si>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</si>
  <si>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</si>
  <si>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</si>
  <si>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</si>
  <si>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</si>
  <si>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</si>
  <si>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</si>
  <si>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</si>
  <si>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</si>
  <si>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</si>
  <si>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</si>
  <si>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</si>
  <si>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</si>
  <si>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</si>
  <si>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</si>
  <si>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</si>
  <si>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</si>
  <si>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</si>
  <si>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</si>
  <si>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</si>
  <si>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</si>
  <si>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</si>
  <si>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</si>
  <si>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</si>
  <si>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</si>
  <si>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</si>
  <si>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</si>
  <si>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</si>
  <si>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</si>
  <si>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</si>
  <si>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</si>
  <si>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</si>
  <si>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</si>
  <si>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</si>
  <si>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</si>
  <si>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</si>
  <si>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</si>
  <si>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</si>
  <si>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</si>
  <si>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</si>
  <si>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</si>
  <si>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</si>
  <si>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</si>
  <si>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</si>
  <si>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</si>
  <si>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</si>
  <si>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</si>
  <si>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</si>
  <si>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</si>
  <si>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</si>
  <si>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</si>
  <si>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</si>
  <si>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</si>
  <si>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</si>
  <si>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</si>
  <si>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</si>
  <si>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</si>
  <si>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</si>
  <si>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</si>
  <si>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</si>
  <si>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</si>
  <si>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</si>
  <si>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</si>
  <si>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</si>
  <si>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</si>
  <si>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</si>
  <si>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</si>
  <si>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</si>
  <si>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</si>
  <si>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</si>
  <si>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</si>
  <si>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</si>
  <si>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</si>
  <si>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</si>
  <si>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</si>
  <si>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</si>
  <si>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</si>
  <si>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</si>
  <si>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</si>
  <si>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</si>
  <si>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</si>
  <si>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</si>
  <si>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</si>
  <si>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</si>
  <si>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</si>
  <si>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</si>
  <si>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</si>
  <si>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</si>
  <si>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</si>
  <si>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</si>
  <si>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</si>
  <si>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</si>
  <si>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</si>
  <si>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</si>
  <si>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</si>
  <si>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</si>
  <si>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</si>
  <si>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</si>
  <si>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</si>
  <si>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</si>
  <si>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</si>
  <si>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</si>
  <si>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</si>
  <si>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</si>
  <si>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</si>
  <si>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</si>
  <si>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</si>
  <si>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</si>
  <si>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</si>
  <si>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</si>
  <si>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</si>
  <si>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</si>
  <si>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</si>
  <si>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</si>
  <si>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</si>
  <si>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</si>
  <si>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</si>
  <si>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</si>
  <si>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</si>
  <si>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</si>
  <si>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</si>
  <si>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</si>
  <si>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</si>
  <si>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</si>
  <si>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</si>
  <si>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</si>
  <si>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</si>
  <si>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</si>
  <si>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</si>
  <si>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</si>
  <si>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</si>
  <si>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</si>
  <si>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</si>
  <si>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</si>
  <si>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</si>
  <si>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</si>
  <si>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</si>
  <si>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</si>
  <si>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</si>
  <si>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</si>
  <si>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</si>
  <si>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</si>
  <si>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</si>
  <si>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</si>
  <si>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</si>
  <si>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</si>
  <si>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</si>
  <si>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</si>
  <si>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</si>
  <si>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</si>
  <si>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</si>
  <si>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</si>
  <si>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</si>
  <si>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</si>
  <si>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</si>
  <si>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</si>
  <si>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</si>
  <si>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</si>
  <si>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</si>
  <si>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</si>
  <si>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</si>
  <si>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</si>
  <si>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</si>
  <si>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</si>
  <si>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</si>
  <si>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</si>
  <si>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</si>
  <si>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</si>
  <si>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</si>
  <si>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</si>
  <si>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</si>
  <si>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</si>
  <si>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</si>
  <si>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</si>
  <si>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</si>
  <si>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</si>
  <si>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</si>
  <si>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</si>
  <si>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</si>
  <si>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</si>
  <si>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</si>
  <si>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</si>
  <si>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</si>
  <si>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</si>
  <si>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</si>
  <si>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</si>
  <si>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</si>
  <si>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</si>
  <si>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</si>
  <si>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</si>
  <si>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</si>
  <si>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</si>
  <si>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</si>
  <si>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</si>
  <si>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</si>
  <si>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</si>
  <si>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</si>
  <si>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</si>
  <si>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</si>
  <si>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</si>
  <si>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</si>
  <si>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</si>
  <si>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</si>
  <si>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</si>
  <si>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</si>
  <si>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</si>
  <si>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</si>
  <si>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</si>
  <si>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</si>
  <si>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</si>
  <si>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</si>
  <si>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</si>
  <si>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</si>
  <si>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</si>
  <si>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</si>
  <si>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</si>
  <si>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</si>
  <si>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</si>
  <si>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</si>
  <si>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</si>
  <si>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</si>
  <si>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</si>
  <si>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</si>
  <si>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</si>
  <si>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</si>
  <si>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</si>
  <si>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</si>
  <si>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</si>
  <si>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</si>
  <si>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</si>
  <si>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</si>
  <si>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</si>
  <si>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</si>
  <si>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</si>
  <si>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</si>
  <si>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</si>
  <si>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</si>
  <si>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</si>
  <si>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</si>
  <si>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</si>
  <si>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</si>
  <si>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</si>
  <si>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</si>
  <si>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</si>
  <si>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</si>
  <si>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</si>
  <si>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</si>
  <si>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</si>
  <si>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</si>
  <si>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</si>
  <si>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</si>
  <si>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</si>
  <si>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</si>
  <si>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</si>
  <si>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</si>
  <si>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</si>
  <si>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</si>
  <si>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</si>
  <si>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</si>
  <si>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</si>
  <si>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</si>
  <si>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</si>
  <si>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</si>
  <si>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</si>
  <si>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</si>
  <si>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</si>
  <si>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</si>
  <si>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</si>
  <si>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</si>
  <si>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</si>
  <si>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</si>
  <si>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</si>
  <si>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</si>
  <si>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</si>
  <si>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</si>
  <si>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</si>
  <si>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</si>
  <si>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</si>
  <si>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</si>
  <si>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</si>
  <si>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</si>
  <si>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</si>
  <si>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</si>
  <si>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</si>
  <si>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</si>
  <si>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</si>
  <si>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</si>
  <si>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</si>
  <si>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</si>
  <si>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</si>
  <si>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</si>
  <si>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</si>
  <si>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</si>
  <si>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</si>
  <si>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</si>
  <si>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</si>
  <si>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</si>
  <si>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</si>
  <si>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</si>
  <si>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</si>
  <si>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</si>
  <si>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</si>
  <si>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</si>
  <si>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</si>
  <si>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</si>
  <si>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</si>
  <si>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</si>
  <si>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</si>
  <si>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</si>
  <si>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</si>
  <si>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</si>
  <si>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</si>
  <si>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</si>
  <si>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</si>
  <si>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</si>
  <si>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</si>
  <si>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</si>
  <si>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</si>
  <si>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</si>
  <si>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</si>
  <si>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</si>
  <si>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</si>
  <si>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</si>
  <si>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</si>
  <si>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</si>
  <si>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</si>
  <si>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</si>
  <si>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</si>
  <si>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</si>
  <si>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</si>
  <si>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</si>
  <si>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</si>
  <si>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</si>
  <si>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</si>
  <si>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</si>
  <si>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</si>
  <si>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</si>
  <si>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</si>
  <si>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</si>
  <si>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</si>
  <si>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</si>
  <si>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</si>
  <si>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</si>
  <si>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</si>
  <si>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</si>
  <si>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</si>
  <si>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</si>
  <si>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</si>
  <si>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</si>
  <si>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</si>
  <si>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</si>
  <si>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</si>
  <si>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</si>
  <si>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</si>
  <si>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</si>
  <si>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</si>
  <si>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</si>
  <si>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</si>
  <si>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</si>
  <si>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</si>
  <si>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</si>
  <si>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</si>
  <si>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</si>
  <si>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</si>
  <si>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</si>
  <si>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</si>
  <si>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</si>
  <si>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</si>
  <si>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</si>
  <si>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</si>
  <si>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</si>
  <si>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</si>
  <si>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</si>
  <si>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</si>
  <si>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</si>
  <si>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</si>
  <si>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</si>
  <si>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</si>
  <si>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</si>
  <si>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</si>
  <si>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</si>
  <si>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</si>
  <si>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</si>
  <si>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</si>
  <si>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</si>
  <si>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</si>
  <si>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</si>
  <si>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</si>
  <si>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</si>
  <si>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</si>
  <si>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</si>
  <si>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</si>
  <si>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</si>
  <si>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</si>
  <si>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</si>
  <si>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</si>
  <si>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</si>
  <si>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</si>
  <si>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</si>
  <si>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</si>
  <si>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</si>
  <si>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</si>
  <si>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</si>
  <si>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</si>
  <si>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</si>
  <si>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</si>
  <si>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</si>
  <si>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</si>
  <si>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</si>
  <si>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</si>
  <si>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</si>
  <si>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</si>
  <si>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</si>
  <si>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</si>
  <si>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</si>
  <si>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</si>
  <si>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</si>
  <si>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</si>
  <si>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</si>
  <si>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</si>
  <si>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</si>
  <si>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</si>
  <si>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</si>
  <si>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</si>
  <si>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</si>
  <si>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</si>
  <si>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</si>
  <si>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</si>
  <si>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</si>
  <si>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</si>
  <si>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</si>
  <si>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</si>
  <si>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</si>
  <si>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</si>
  <si>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</si>
  <si>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</si>
  <si>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</si>
  <si>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</si>
  <si>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</si>
  <si>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</si>
  <si>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</si>
  <si>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</si>
  <si>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</si>
  <si>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</si>
  <si>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</si>
  <si>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</si>
  <si>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</si>
  <si>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</si>
  <si>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</si>
  <si>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</si>
  <si>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</si>
  <si>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</si>
  <si>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</si>
  <si>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</si>
  <si>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</si>
  <si>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</si>
  <si>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</si>
  <si>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</si>
  <si>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</si>
  <si>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</si>
  <si>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</si>
  <si>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</si>
  <si>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</si>
  <si>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</si>
  <si>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</si>
  <si>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</si>
  <si>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</si>
  <si>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</si>
  <si>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</si>
  <si>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</si>
  <si>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</si>
  <si>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</si>
  <si>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</si>
  <si>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</si>
  <si>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</si>
  <si>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</si>
  <si>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</si>
  <si>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</si>
  <si>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</si>
  <si>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</si>
  <si>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</si>
  <si>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</si>
  <si>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</si>
  <si>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</si>
  <si>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</si>
  <si>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</si>
  <si>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</si>
  <si>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</si>
  <si>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</si>
  <si>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</si>
  <si>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</si>
  <si>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</si>
  <si>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</si>
  <si>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</si>
  <si>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</si>
  <si>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</si>
  <si>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</si>
  <si>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</si>
  <si>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</si>
  <si>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</si>
  <si>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</si>
  <si>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</si>
  <si>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</si>
  <si>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</si>
  <si>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</si>
  <si>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</si>
  <si>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</si>
  <si>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</si>
  <si>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</si>
  <si>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</si>
  <si>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</si>
  <si>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</si>
  <si>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</si>
  <si>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</si>
  <si>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</si>
  <si>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</si>
  <si>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</si>
  <si>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</si>
  <si>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</si>
  <si>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</si>
  <si>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</si>
  <si>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</si>
  <si>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</si>
  <si>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</si>
  <si>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</si>
  <si>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</si>
  <si>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</si>
  <si>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</si>
  <si>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</si>
  <si>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</si>
  <si>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</si>
  <si>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</si>
  <si>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</si>
  <si>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</si>
  <si>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</si>
  <si>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</si>
  <si>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</si>
  <si>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</si>
  <si>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</si>
  <si>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</si>
  <si>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</si>
  <si>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</si>
  <si>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</si>
  <si>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</si>
  <si>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</si>
  <si>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</si>
  <si>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</si>
  <si>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</si>
  <si>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</si>
  <si>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</si>
  <si>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</si>
  <si>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</si>
  <si>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</si>
  <si>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</si>
  <si>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</si>
  <si>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</si>
  <si>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</si>
  <si>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</si>
  <si>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</si>
  <si>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</si>
  <si>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</si>
  <si>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</si>
  <si>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</si>
  <si>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</si>
  <si>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</si>
  <si>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</si>
  <si>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</si>
  <si>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</si>
  <si>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</si>
  <si>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</si>
  <si>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</si>
  <si>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</si>
  <si>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</si>
  <si>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</si>
  <si>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</si>
  <si>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</si>
  <si>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</si>
  <si>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</si>
  <si>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</si>
  <si>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</si>
  <si>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</si>
  <si>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</si>
  <si>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</si>
  <si>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</si>
  <si>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</si>
  <si>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</si>
  <si>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</si>
  <si>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</si>
  <si>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</si>
  <si>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</si>
  <si>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</si>
  <si>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</si>
  <si>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</si>
  <si>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</si>
  <si>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</si>
  <si>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</si>
  <si>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</si>
  <si>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</si>
  <si>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</si>
  <si>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</si>
  <si>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</si>
  <si>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</si>
  <si>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</si>
  <si>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</si>
  <si>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</si>
  <si>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</si>
  <si>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</si>
  <si>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</si>
  <si>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</si>
  <si>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</si>
  <si>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</si>
  <si>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</si>
  <si>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</si>
  <si>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</si>
  <si>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</si>
  <si>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</si>
  <si>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</si>
  <si>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</si>
  <si>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</si>
  <si>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</si>
  <si>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</si>
  <si>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</si>
  <si>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</si>
  <si>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</si>
  <si>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</si>
  <si>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</si>
  <si>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</si>
  <si>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</si>
  <si>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</si>
  <si>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</si>
  <si>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</si>
  <si>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</si>
  <si>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</si>
  <si>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</si>
  <si>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</si>
  <si>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</si>
  <si>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</si>
  <si>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</si>
  <si>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</si>
  <si>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</si>
  <si>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</si>
  <si>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</si>
  <si>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</si>
  <si>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</si>
  <si>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</si>
  <si>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</si>
  <si>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</si>
  <si>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</si>
  <si>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</si>
  <si>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</si>
  <si>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</si>
  <si>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</si>
  <si>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</si>
  <si>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</si>
  <si>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</si>
  <si>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</si>
  <si>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</si>
  <si>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</si>
  <si>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</si>
  <si>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</si>
  <si>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</si>
  <si>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</si>
  <si>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</si>
  <si>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</si>
  <si>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</si>
  <si>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</si>
  <si>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</si>
  <si>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</si>
  <si>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</si>
  <si>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</si>
  <si>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</si>
  <si>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</si>
  <si>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</si>
  <si>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</si>
  <si>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</si>
  <si>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</si>
  <si>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</si>
  <si>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</si>
  <si>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</si>
  <si>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</si>
  <si>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</si>
  <si>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</si>
  <si>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</si>
  <si>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</si>
  <si>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</si>
  <si>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</si>
  <si>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</si>
  <si>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</si>
  <si>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</si>
  <si>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</si>
  <si>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</si>
  <si>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</si>
  <si>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</si>
  <si>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</si>
  <si>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</si>
  <si>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</si>
  <si>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</si>
  <si>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</si>
  <si>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</si>
  <si>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</si>
  <si>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</si>
  <si>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</si>
  <si>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</si>
  <si>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</si>
  <si>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</si>
  <si>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</si>
  <si>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</si>
  <si>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</si>
  <si>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</si>
  <si>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</si>
  <si>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</si>
  <si>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</si>
  <si>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</si>
  <si>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</si>
  <si>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</si>
  <si>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</si>
  <si>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</si>
  <si>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</si>
  <si>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</si>
  <si>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</si>
  <si>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</si>
  <si>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</si>
  <si>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</si>
  <si>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</si>
  <si>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</si>
  <si>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</si>
  <si>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</si>
  <si>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</si>
  <si>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</si>
  <si>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</si>
  <si>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</si>
  <si>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</si>
  <si>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</si>
  <si>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</si>
  <si>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</si>
  <si>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</si>
  <si>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</si>
  <si>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</si>
  <si>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</si>
  <si>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</si>
  <si>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</si>
  <si>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</si>
  <si>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</si>
  <si>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</si>
  <si>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</si>
  <si>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</si>
  <si>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</si>
  <si>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</si>
  <si>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</si>
  <si>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</si>
  <si>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</si>
  <si>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</si>
  <si>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</si>
  <si>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</si>
  <si>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</si>
  <si>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</si>
  <si>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</si>
  <si>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</si>
  <si>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</si>
  <si>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</si>
  <si>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</si>
  <si>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</si>
  <si>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</si>
  <si>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</si>
  <si>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</si>
  <si>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</si>
  <si>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</si>
  <si>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</si>
  <si>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</si>
  <si>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</si>
  <si>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</si>
  <si>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</si>
  <si>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</si>
  <si>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</si>
  <si>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</si>
  <si>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</si>
  <si>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</si>
  <si>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</si>
  <si>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</si>
  <si>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</si>
  <si>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</si>
  <si>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</si>
  <si>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</si>
  <si>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</si>
  <si>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</si>
  <si>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</si>
  <si>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</si>
  <si>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</si>
  <si>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</si>
  <si>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</si>
  <si>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</si>
  <si>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</si>
  <si>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</si>
  <si>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</si>
  <si>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</si>
  <si>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</si>
  <si>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</si>
  <si>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</si>
  <si>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</si>
  <si>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</si>
  <si>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</si>
  <si>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</si>
  <si>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</si>
  <si>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</si>
  <si>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</si>
  <si>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</si>
  <si>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</si>
  <si>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</si>
  <si>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</si>
  <si>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</si>
  <si>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</si>
  <si>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</si>
  <si>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</si>
  <si>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</si>
  <si>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</si>
  <si>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</si>
  <si>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</si>
  <si>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</si>
  <si>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</si>
  <si>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</si>
  <si>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</si>
  <si>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</si>
  <si>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</si>
  <si>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</si>
  <si>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</si>
  <si>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</si>
  <si>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</si>
  <si>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</si>
  <si>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</si>
  <si>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</si>
  <si>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</si>
  <si>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</si>
  <si>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</si>
  <si>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</si>
  <si>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</si>
  <si>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</si>
  <si>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</si>
  <si>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</si>
  <si>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</si>
  <si>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</si>
  <si>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</si>
  <si>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</si>
  <si>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</si>
  <si>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</si>
  <si>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</si>
  <si>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</si>
  <si>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</si>
  <si>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</si>
  <si>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</si>
  <si>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</si>
  <si>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</si>
  <si>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</si>
  <si>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</si>
  <si>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</si>
  <si>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</si>
  <si>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</si>
  <si>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</si>
  <si>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</si>
  <si>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</si>
  <si>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</si>
  <si>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</si>
  <si>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</si>
  <si>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</si>
  <si>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</si>
  <si>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</si>
  <si>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</si>
  <si>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</si>
  <si>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</si>
  <si>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</si>
  <si>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</si>
  <si>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</si>
  <si>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</si>
  <si>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</si>
  <si>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</si>
  <si>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</si>
  <si>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</si>
  <si>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</si>
  <si>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</si>
  <si>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</si>
  <si>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</si>
  <si>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</si>
  <si>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</si>
  <si>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</si>
  <si>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</si>
  <si>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</si>
  <si>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</si>
  <si>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</si>
  <si>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</si>
  <si>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</si>
  <si>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</si>
  <si>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</si>
  <si>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</si>
  <si>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</si>
  <si>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</si>
  <si>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</si>
  <si>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</si>
  <si>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</si>
  <si>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</si>
  <si>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</si>
  <si>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</si>
  <si>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</si>
  <si>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</si>
  <si>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</si>
  <si>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</si>
  <si>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</si>
  <si>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</si>
  <si>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</si>
  <si>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</si>
  <si>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</si>
  <si>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</si>
  <si>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</si>
  <si>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</si>
  <si>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</si>
  <si>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</si>
  <si>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</si>
  <si>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</si>
  <si>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</si>
  <si>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</si>
  <si>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</si>
  <si>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</si>
  <si>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</si>
  <si>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</si>
  <si>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</si>
  <si>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</si>
  <si>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</si>
  <si>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</si>
  <si>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</si>
  <si>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</si>
  <si>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</si>
  <si>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</si>
  <si>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</si>
  <si>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</si>
  <si>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</si>
  <si>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</si>
  <si>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</si>
  <si>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</si>
  <si>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</si>
  <si>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</si>
  <si>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</si>
  <si>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</si>
  <si>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</si>
  <si>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</si>
  <si>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</si>
  <si>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</si>
  <si>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</si>
  <si>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</si>
  <si>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</si>
  <si>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</si>
  <si>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</si>
  <si>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</si>
  <si>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</si>
  <si>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</si>
  <si>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</si>
  <si>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</si>
  <si>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</si>
  <si>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</si>
  <si>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</si>
  <si>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</si>
  <si>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</si>
  <si>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</si>
  <si>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</si>
  <si>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</si>
  <si>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</si>
  <si>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</si>
  <si>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</si>
  <si>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</si>
  <si>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</si>
  <si>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</si>
  <si>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</si>
  <si>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</si>
  <si>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</si>
  <si>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</si>
  <si>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</si>
  <si>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</si>
  <si>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</si>
  <si>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</si>
  <si>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</si>
  <si>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</si>
  <si>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</si>
  <si>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</si>
  <si>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</si>
  <si>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</si>
  <si>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</si>
  <si>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</si>
  <si>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</si>
  <si>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</si>
  <si>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</si>
  <si>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</si>
  <si>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</si>
  <si>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</si>
  <si>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</si>
  <si>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</si>
  <si>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</si>
  <si>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</si>
  <si>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</si>
  <si>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</si>
  <si>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</si>
  <si>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</si>
  <si>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</si>
  <si>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</si>
  <si>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</si>
  <si>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</si>
  <si>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</si>
  <si>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</si>
  <si>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</si>
  <si>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</si>
  <si>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</si>
  <si>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</si>
  <si>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</si>
  <si>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</si>
  <si>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</si>
  <si>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</si>
  <si>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</si>
  <si>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</si>
  <si>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</si>
  <si>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</si>
  <si>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</si>
  <si>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</si>
  <si>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</si>
  <si>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</si>
  <si>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</si>
  <si>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</si>
  <si>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</si>
  <si>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</si>
  <si>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</si>
  <si>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</si>
  <si>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</si>
  <si>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</si>
  <si>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</si>
  <si>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</si>
  <si>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</si>
  <si>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</si>
  <si>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</si>
  <si>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</si>
  <si>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</si>
  <si>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</si>
  <si>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</si>
  <si>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</si>
  <si>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</si>
  <si>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</si>
  <si>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</si>
  <si>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</si>
  <si>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</si>
  <si>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</si>
  <si>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</si>
  <si>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</si>
  <si>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</si>
  <si>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</si>
  <si>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</si>
  <si>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</si>
  <si>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</si>
  <si>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</si>
  <si>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</si>
  <si>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</si>
  <si>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</si>
  <si>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</si>
  <si>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</si>
  <si>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</si>
  <si>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</si>
  <si>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</si>
  <si>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</si>
  <si>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</si>
  <si>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</si>
  <si>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</si>
  <si>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</si>
  <si>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</si>
  <si>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</si>
  <si>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</si>
  <si>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</si>
  <si>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</si>
  <si>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</si>
  <si>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</si>
  <si>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</si>
  <si>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</si>
  <si>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</si>
  <si>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</si>
  <si>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</si>
  <si>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</si>
  <si>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</si>
  <si>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</si>
  <si>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</si>
  <si>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</si>
  <si>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</si>
  <si>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</si>
  <si>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</si>
  <si>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</si>
  <si>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</si>
  <si>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</si>
  <si>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</si>
  <si>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</si>
  <si>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</si>
  <si>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</si>
  <si>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</si>
  <si>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</si>
  <si>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</si>
  <si>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</si>
  <si>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</si>
  <si>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</si>
  <si>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</si>
  <si>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</si>
  <si>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</si>
  <si>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</si>
  <si>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</si>
  <si>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</si>
  <si>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</si>
  <si>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</si>
  <si>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</si>
  <si>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</si>
  <si>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</si>
  <si>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</si>
  <si>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</si>
  <si>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</si>
  <si>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</si>
  <si>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</si>
  <si>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</si>
  <si>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</si>
  <si>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</si>
  <si>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</si>
  <si>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</si>
  <si>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</si>
  <si>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</si>
  <si>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</si>
  <si>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</si>
  <si>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</si>
  <si>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</si>
  <si>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</si>
  <si>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</si>
  <si>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</si>
  <si>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</si>
  <si>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</si>
  <si>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</si>
  <si>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</si>
  <si>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</si>
  <si>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</si>
  <si>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</si>
  <si>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</si>
  <si>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</si>
  <si>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</si>
  <si>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</si>
  <si>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</si>
  <si>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</si>
  <si>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</si>
  <si>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</si>
  <si>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</si>
  <si>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</si>
  <si>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</si>
  <si>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</si>
  <si>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</si>
  <si>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</si>
  <si>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</si>
  <si>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</si>
  <si>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</si>
  <si>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</si>
  <si>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</si>
  <si>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</si>
  <si>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</si>
  <si>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</si>
  <si>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</si>
  <si>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</si>
  <si>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</si>
  <si>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</si>
  <si>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</si>
  <si>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</si>
  <si>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</si>
  <si>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</si>
  <si>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</si>
  <si>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</si>
  <si>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</si>
  <si>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</si>
  <si>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</si>
  <si>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</si>
  <si>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</si>
  <si>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</si>
  <si>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</si>
  <si>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</si>
  <si>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</si>
  <si>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</si>
  <si>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</si>
  <si>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</si>
  <si>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</si>
  <si>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</si>
  <si>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</si>
  <si>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</si>
  <si>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</si>
  <si>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</si>
  <si>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</si>
  <si>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</si>
  <si>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</si>
  <si>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</si>
  <si>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</si>
  <si>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</si>
  <si>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</si>
  <si>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</si>
  <si>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</si>
  <si>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</si>
  <si>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</si>
  <si>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</si>
  <si>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</si>
  <si>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</si>
  <si>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</si>
  <si>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</si>
  <si>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</si>
  <si>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</si>
  <si>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</si>
  <si>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</si>
  <si>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</si>
  <si>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</si>
  <si>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</si>
  <si>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</si>
  <si>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</si>
  <si>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</si>
  <si>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</si>
  <si>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</si>
  <si>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</si>
  <si>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</si>
  <si>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</si>
  <si>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</si>
  <si>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</si>
  <si>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</si>
  <si>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</si>
  <si>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</si>
  <si>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</si>
  <si>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</si>
  <si>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</si>
  <si>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</si>
  <si>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</si>
  <si>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</si>
  <si>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</si>
  <si>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</si>
  <si>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</si>
  <si>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</si>
  <si>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</si>
  <si>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</si>
  <si>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</si>
  <si>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</si>
  <si>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</si>
  <si>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</si>
  <si>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</si>
  <si>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</si>
  <si>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</si>
  <si>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</si>
  <si>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</si>
  <si>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</si>
  <si>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</si>
  <si>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</si>
  <si>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</si>
  <si>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</si>
  <si>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</si>
  <si>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</si>
  <si>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</si>
  <si>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</si>
  <si>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</si>
  <si>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</si>
  <si>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</si>
  <si>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</si>
  <si>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</si>
  <si>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</si>
  <si>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</si>
  <si>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</si>
  <si>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</si>
  <si>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</si>
  <si>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</si>
  <si>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</si>
  <si>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</si>
  <si>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</si>
  <si>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</si>
  <si>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</si>
  <si>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</si>
  <si>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</si>
  <si>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</si>
  <si>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</si>
  <si>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</si>
  <si>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</si>
  <si>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</si>
  <si>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</si>
  <si>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</si>
  <si>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</si>
  <si>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</si>
  <si>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</si>
  <si>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</si>
  <si>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</si>
  <si>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</si>
  <si>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</si>
  <si>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</si>
  <si>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</si>
  <si>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</si>
  <si>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</si>
  <si>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</si>
  <si>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</si>
  <si>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</si>
  <si>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</si>
  <si>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</si>
  <si>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</si>
  <si>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</si>
  <si>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</si>
  <si>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</si>
  <si>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</si>
  <si>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</si>
  <si>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</si>
  <si>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</si>
  <si>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</si>
  <si>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</si>
  <si>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</si>
  <si>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</si>
  <si>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</si>
  <si>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</si>
  <si>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</si>
  <si>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</si>
  <si>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</si>
  <si>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</si>
  <si>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</si>
  <si>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</si>
  <si>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</si>
  <si>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</si>
  <si>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</si>
  <si>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</si>
  <si>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</si>
  <si>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</si>
  <si>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</si>
  <si>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</si>
  <si>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</si>
  <si>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</si>
  <si>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</si>
  <si>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</si>
  <si>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</si>
  <si>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</si>
  <si>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</si>
  <si>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</si>
  <si>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</si>
  <si>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</si>
  <si>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</si>
  <si>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</si>
  <si>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</si>
  <si>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</si>
  <si>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</si>
  <si>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</si>
  <si>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</si>
  <si>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</si>
  <si>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</si>
  <si>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</si>
  <si>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</si>
  <si>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</si>
  <si>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</si>
  <si>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</si>
  <si>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</si>
  <si>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</si>
  <si>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</si>
  <si>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</si>
  <si>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</si>
  <si>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</si>
  <si>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</si>
  <si>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</si>
  <si>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</si>
  <si>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</si>
  <si>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</si>
  <si>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</si>
  <si>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</si>
  <si>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</si>
  <si>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</si>
  <si>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</si>
  <si>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</si>
  <si>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</si>
  <si>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</si>
  <si>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</si>
  <si>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</si>
  <si>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</si>
  <si>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</si>
  <si>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</si>
  <si>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</si>
  <si>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</si>
  <si>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</si>
  <si>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</si>
  <si>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</si>
  <si>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</si>
  <si>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</si>
  <si>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</si>
  <si>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</si>
  <si>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</si>
  <si>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</si>
  <si>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</si>
  <si>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</si>
  <si>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</si>
  <si>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</si>
  <si>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</si>
  <si>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</si>
  <si>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</si>
  <si>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</si>
  <si>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</si>
  <si>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</si>
  <si>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</si>
  <si>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</si>
  <si>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</si>
  <si>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</si>
  <si>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</si>
  <si>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</si>
  <si>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</si>
  <si>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</si>
  <si>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</si>
  <si>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</si>
  <si>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</si>
  <si>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</si>
  <si>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</si>
  <si>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</si>
  <si>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</si>
  <si>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</si>
  <si>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</si>
  <si>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</si>
  <si>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</si>
  <si>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</si>
  <si>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</si>
  <si>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</si>
  <si>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</si>
  <si>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</si>
  <si>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</si>
  <si>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</si>
  <si>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</si>
  <si>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</si>
  <si>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</si>
  <si>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</si>
  <si>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</si>
  <si>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</si>
  <si>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</si>
  <si>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</si>
  <si>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</si>
  <si>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</si>
  <si>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</si>
  <si>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</si>
  <si>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</si>
  <si>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</si>
  <si>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</si>
  <si>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</si>
  <si>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</si>
  <si>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</si>
  <si>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</si>
  <si>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</si>
  <si>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</si>
  <si>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</si>
  <si>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</si>
  <si>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</si>
  <si>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</si>
  <si>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</si>
  <si>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</si>
  <si>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</si>
  <si>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</si>
  <si>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</si>
  <si>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</si>
  <si>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</si>
  <si>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</si>
  <si>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</si>
  <si>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</si>
  <si>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</si>
  <si>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</si>
  <si>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</si>
  <si>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</si>
  <si>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</si>
  <si>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</si>
  <si>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Poudre Valley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</si>
  <si>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</si>
  <si>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</si>
  <si>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</si>
  <si>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</si>
  <si>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</si>
  <si>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</si>
  <si>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</si>
  <si>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</si>
  <si>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</si>
  <si>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</si>
  <si>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</si>
  <si>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</si>
  <si>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</si>
  <si>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</si>
  <si>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</si>
  <si>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</si>
  <si>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</si>
  <si>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</si>
  <si>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</si>
  <si>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</si>
  <si>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</si>
  <si>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</si>
  <si>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</si>
  <si>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</si>
  <si>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</si>
  <si>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</si>
  <si>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</si>
  <si>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</si>
  <si>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</si>
  <si>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</si>
  <si>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</si>
  <si>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</si>
  <si>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</si>
  <si>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</si>
  <si>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</si>
  <si>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</si>
  <si>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</si>
  <si>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</si>
  <si>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</si>
  <si>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</si>
  <si>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</si>
  <si>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</si>
  <si>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</si>
  <si>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</si>
  <si>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</si>
  <si>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</si>
  <si>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</si>
  <si>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</si>
  <si>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</si>
  <si>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Most recent submitted form 990 including Schedule H or equivalent</t>
  </si>
  <si>
    <t>R14</t>
  </si>
  <si>
    <t>Not applicable</t>
  </si>
  <si>
    <t>Evidence that shows how the investment improves Community health outcomes (Attachment is optional if description of evidence is provided within this report)</t>
  </si>
  <si>
    <t xml:space="preserve">Date: </t>
  </si>
  <si>
    <t>April 15, 2026</t>
  </si>
  <si>
    <t xml:space="preserve">Time: </t>
  </si>
  <si>
    <t>2:00 p.m.</t>
  </si>
  <si>
    <t xml:space="preserve">Location (place meeting held and city or if virtual, note platform): </t>
  </si>
  <si>
    <t>A joint meeting was conducted for Poudre Valley Hospital, Medical Center of the Rockies and Greeley Hospital. The meeting was held in-person at the Embassy Suites Conference Center in Loveland, Colorado, a central location for representatives and community members from Larimer and Weld counties.</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</si>
  <si>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</si>
  <si>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</si>
  <si>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</si>
  <si>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 xml:space="preserve">Email invitations regarding the public meeting were distributed to nearly 300 individuals and community organizations on March 10, 2026. Community benefits program leaders from across UCHealth also reached out to local community organizations and nonprofit agencies, community leaders, elected officials and others to extend invitations to the meeting. </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</si>
  <si>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</si>
  <si>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</si>
  <si>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</si>
  <si>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</si>
  <si>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</si>
  <si>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</si>
  <si>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</si>
  <si>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</si>
  <si>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</si>
  <si>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</si>
  <si>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</si>
  <si>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</si>
  <si>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</si>
  <si>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</si>
  <si>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</si>
  <si>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</si>
  <si>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</si>
  <si>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</si>
  <si>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</si>
  <si>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</si>
  <si>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</si>
  <si>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</si>
  <si>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</si>
  <si>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</si>
  <si>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</si>
  <si>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</si>
  <si>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</si>
  <si>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</si>
  <si>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</si>
  <si>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</si>
  <si>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</si>
  <si>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</si>
  <si>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</si>
  <si>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</si>
  <si>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</si>
  <si>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</si>
  <si>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</si>
  <si>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</si>
  <si>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</si>
  <si>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</si>
  <si>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</si>
  <si>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</si>
  <si>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</si>
  <si>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</si>
  <si>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</si>
  <si>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</si>
  <si>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</si>
  <si>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</si>
  <si>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</si>
  <si>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</si>
  <si>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</si>
  <si>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</si>
  <si>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</si>
  <si>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</si>
  <si>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</si>
  <si>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</si>
  <si>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</si>
  <si>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</si>
  <si>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</si>
  <si>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</si>
  <si>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</si>
  <si>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</si>
  <si>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</si>
  <si>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</si>
  <si>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</si>
  <si>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</si>
  <si>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</si>
  <si>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</si>
  <si>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</si>
  <si>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</si>
  <si>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</si>
  <si>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</si>
  <si>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</si>
  <si>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</si>
  <si>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</si>
  <si>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</si>
  <si>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</si>
  <si>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</si>
  <si>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</si>
  <si>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</si>
  <si>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</si>
  <si>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</si>
  <si>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</si>
  <si>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</si>
  <si>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</si>
  <si>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</si>
  <si>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</si>
  <si>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</si>
  <si>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</si>
  <si>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</si>
  <si>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</si>
  <si>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</si>
  <si>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</si>
  <si>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Uncompensated care for the uninsured and underinsured</t>
  </si>
  <si>
    <t>Medicaid</t>
  </si>
  <si>
    <t>Access to care, behavioral health, chronic disease, other</t>
  </si>
  <si>
    <t>Direct Expenditure</t>
  </si>
  <si>
    <t>a.) If col C is filled out, a cell between col E:J must be filled out. Repeat for all rows (39-113). b.) If col C is filled out, cols K through M and D must be filled out.</t>
  </si>
  <si>
    <t>RB2</t>
  </si>
  <si>
    <t>Medicare</t>
  </si>
  <si>
    <t>RB3</t>
  </si>
  <si>
    <t>Financial assistance at cost</t>
  </si>
  <si>
    <t>RB4</t>
  </si>
  <si>
    <t>Costs of other means-tested government programs</t>
  </si>
  <si>
    <t>RB5</t>
  </si>
  <si>
    <t>Access to critical health care services and programs for our communities</t>
  </si>
  <si>
    <t>Cash and in-kind contributions for community benefit</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</si>
  <si>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Poudre Valley Hospital alone cared for 191,499 patients in FY 2025, totaling 18,678 admissions and 711,219 outpatient visits.
Additionally, 1,044,116 outpatient visits were provided to 254,246 patients throughout UCHealth Medical Group clinics in Larimer County and surrounding areas in FY 2025.</t>
  </si>
  <si>
    <t>RB6</t>
  </si>
  <si>
    <t>Subsidized health services</t>
  </si>
  <si>
    <t>RB7</t>
  </si>
  <si>
    <t>Mental and behavioral health programs and services</t>
  </si>
  <si>
    <t>Community health improvement services and community benefit operations</t>
  </si>
  <si>
    <t>Access to care, 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</si>
  <si>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Poudre Valley Hospital (PVH) opened an interventional psychiatry clinic in FY 2025 to help patients with complex behavioral health conditions through innovative treatment options including electroconvulsive therapy (ECT), transcranial magnetic stimulation (TMS) and Esketamine. In FY 2025, PVH administered 104 ECT treatments to 12 patients, 103 TMS treatments to 5 patients and 56 Esketamine treatments to 12 patients.
In FY 2025, the Poudre Valley Hospital (PVH) Crisis Assessment Center (CAC) managed 3,434 patient contacts in their emergency department. 
In FY 2025, the Medical Center of the Rockies (MCR) Crisis Assessment Center (CAC) managed 1,524 patient contacts in their emergency department. 
In FY 2025, UCHealth's Mountain Crest Behavioral Health Center provided outpatient behavioral health services for 6,208 unique patients across 33,509 visits.</t>
  </si>
  <si>
    <t>RB8</t>
  </si>
  <si>
    <t>RB9</t>
  </si>
  <si>
    <t>RB10</t>
  </si>
  <si>
    <t>Community support</t>
  </si>
  <si>
    <t>RB11</t>
  </si>
  <si>
    <t>Education and training for health professionals</t>
  </si>
  <si>
    <t>Health professions education</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</si>
  <si>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24 physician residents and interns and 2 pharmacy trainees received training at Poudre Valley Hospital.</t>
  </si>
  <si>
    <t>RB12</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</si>
  <si>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</si>
  <si>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</si>
  <si>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RB13</t>
  </si>
  <si>
    <t>Healthy Hearts School and Family Program</t>
  </si>
  <si>
    <t>Well-implemented health education has been shown to improve the adoption of health enhancing behaviors and school achievement.
During FY 2025, the Healthy Hearts School and Family Program in northern Colorado served 48,047 individuals, providing free school‑based heart‑health education, screenings and lifestyle support to prevent cardiovascular disease.</t>
  </si>
  <si>
    <t>RB14</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</si>
  <si>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</si>
  <si>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</si>
  <si>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</si>
  <si>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RB15</t>
  </si>
  <si>
    <t>Support for the Co-Responder Program</t>
  </si>
  <si>
    <t>Access to care, behavioral health, other</t>
  </si>
  <si>
    <t>Providing professional and compassionate responses to behavioral health–related emergency calls, through collaboration between local law enforcement and licensed mental health providers, reduces unnecessary incarceration and hospitalization. In addition to immediate, on‑site support, responders offer follow‑up communication to connect individuals with resources and ongoing care, helping ensure they feel supported with minimal disruption as they remain in their communities and with their families.
During CY 2025, the northern Colorado Co-Responder program received 3,140 calls for service. 97% of interactions ended without criminal charges.</t>
  </si>
  <si>
    <t>RB16</t>
  </si>
  <si>
    <t>Support for organizations addressing food insecurity​</t>
  </si>
  <si>
    <t>Access to care, chronic disease, other</t>
  </si>
  <si>
    <t xml:space="preserve">Food insecurity - limited or uncertain access to adequate food - is known to impact health status, including putting individuals at greater risk for chronic diseases, such as diabetes, hypertension and kidney disease. Increasing the availability of nutritious food impacts the number of individuals experiencing food insecurity and thus is critical to reducing negative health outcomes in communities.
During FY 2025, UCHealth provided meals for 73,623 people through meals on wheels. UCHealth also supported the FMC food pantry which served 6,933 people in FY 2025. </t>
  </si>
  <si>
    <t>RB17</t>
  </si>
  <si>
    <t>RB18</t>
  </si>
  <si>
    <t>Healthy Harbors care coordination program for at-risk children and youth with complex needs</t>
  </si>
  <si>
    <t>Children with special healthcare needs (CSHCN) are at risk for preventable hospitalizations and emergency care resulting from poor coordination among families, medical care providers, schools, and other community-based programs. Care coordination has the potential to improve care and reduce costs for CSHCN enrolled in Medicaid.
During FY 2025, 170 children in northern Colorado were served by the Healthy Harbors Care Coordination program.</t>
  </si>
  <si>
    <t>RB19</t>
  </si>
  <si>
    <t>Aspen Club and other senior support programs​</t>
  </si>
  <si>
    <t>Educational and community-based programs encourage and enhance health and wellness by educating communities on topics such as chronic disease, behavioral health, nutrition, physical activity, oral health and injury prevention.
During FY 2025, approximately 6,600 seniors in northern Colorado were served through the UCHealth Aspen Club program.</t>
  </si>
  <si>
    <t>RB20</t>
  </si>
  <si>
    <t>RB21</t>
  </si>
  <si>
    <t>Community-based health education, screenings and preventative services</t>
  </si>
  <si>
    <t>Educational and community-based programs encourage and enhance health and wellness by educating communities.
During FY 2025, community health family education programs in northern Colorado served 2,293 people through classes on breastfeeding, childbirth, car seat installation, infant safety and baby care.</t>
  </si>
  <si>
    <t>RB22</t>
  </si>
  <si>
    <t>RB23</t>
  </si>
  <si>
    <t>Community benefit program operations</t>
  </si>
  <si>
    <t xml:space="preserve">Community benefit operations coordinate efforts with the community in addressing priority health needs. Coordination and collaboration increase efficiency and effectiveness in efforts to improve community health and work to bring as many programs and services to as many people as possible.
In FY 2025, the UCHealth northern Colorado community health improvement department served 9,645 people across northern Colorado. </t>
  </si>
  <si>
    <t>RB24</t>
  </si>
  <si>
    <t>Postpartum nurse home visit and lactation support program</t>
  </si>
  <si>
    <t>RB25</t>
  </si>
  <si>
    <t>Other investments in local community organizations and community benefit activities</t>
  </si>
  <si>
    <t>Health and quality of life rely on many community systems and factors. Supporting or enhancing these systems can effectively improve the health of many in the community.
Support for local organizations in northern Colorado is broad and addresses a wide range of community needs. In FY 2025, UCHealth provided support to organizations such as the Walk to End Alzheimer’s – Larimer &amp; Weld, which hosted 1,200 attendees, and The Family Center/La Familia by supplying car seat technicians and car seats.</t>
  </si>
  <si>
    <t>RB26</t>
  </si>
  <si>
    <t>RB27</t>
  </si>
  <si>
    <t>Athletic training and physical therapy support for local high schools and other events throughout the community</t>
  </si>
  <si>
    <t>Access to care, other</t>
  </si>
  <si>
    <t xml:space="preserve">Athletic training support at sporting events helps keep student-athletes safe and healthy. Athletic trainers are trained to prevent, recognize and respond to injuries on the spot, supporting immediate care for issues like concussions, sprains or heat-related illnesses. Their presence reduces the risk of long-term harm and supports safer return-to-play decisions. They also promote overall athlete wellness through injury prevention, conditioning and education.
In FY 2025, the UCHealth athletic training and physical therapy support served 10,330 students across 18 high schools, 26 CSU club teams, 17 recreation teams and 10 college rodeo teams. </t>
  </si>
  <si>
    <t>RB28</t>
  </si>
  <si>
    <t>Support for local health care research</t>
  </si>
  <si>
    <t>Research</t>
  </si>
  <si>
    <t>Various types of health research have led to significant discoveries, the development of new therapies and a remarkable improvement in health care and public health. Advancement of health-related knowledge through education or research benefits population health through improved individual health status and longevity. 
During FY 2025, more than 2,700 persons in northern Colorado were served through UCHealth's support for local health care research.</t>
  </si>
  <si>
    <t>RB29</t>
  </si>
  <si>
    <t>Support for veterans and organizations dedicated to improving care for veterans</t>
  </si>
  <si>
    <t>RB30</t>
  </si>
  <si>
    <t>RB31</t>
  </si>
  <si>
    <t>Injury prevention programs</t>
  </si>
  <si>
    <t xml:space="preserve">The Administration for Community Living supports evidence-based fall prevention programs that are implemented in community settings, such as UCHealth's Stepping On Fall Prevention program for seniors. Additionally, providing bicycle safety education to children can help increase helmet use and reduce the incidence of bicycle injuries. Research shows that properly fitted bike helmets can significantly reduce the risk of head and traumatic brain injuries, underscoring the importance of early safety education.
In FY 2025, presentations about older adult falls and the Stand Tall fall prevention awareness event had 83 total participants from northern Colorado. 
In FY 2025, the Stepping On Fall Prevention program had 72 participants in northern Colorado. 
In FY 2025, the Strap &amp; Snap helmet safety education program educated 1,500 students and distributed 350 helmets in Larimer and Weld counties.
In FY 2025, 232 car-seats were distributed in the car-seat education and distribution program in Larimer County. 951 families were served by the hospital fit-station. 
</t>
  </si>
  <si>
    <t>RB32</t>
  </si>
  <si>
    <t>Support for victims of assault and abuse</t>
  </si>
  <si>
    <t xml:space="preserve">Forensic nursing care services (SANE) can make a difference in a survivor’s path to healing, from initial assessment and treatments to the criminal justice process. Exams performed by SANEs “may result in better physical and mental health care for victims, better evidence collection, and higher prosecution rates,” according to a 2018 report on sexual assault and the availability of forensic examiners from the U.S. Government Accountability Office (GAO).
During FY 2025, more than 4,000 persons in northern Colorado were served through the UCHealth Forensic Nurse Examiner Program. </t>
  </si>
  <si>
    <t>RB33</t>
  </si>
  <si>
    <t>Support for organizations focused on cancer awareness, education and support</t>
  </si>
  <si>
    <t>Support for cancer awareness, education, and support programs improves population health by increasing early detection and screening, reducing cancer mortality, and enhancing patient knowledge, mental health and survivorship outcomes. UCHealth's support for such programs help to broaden outreach, increasing the number of community members who can benefit from such information and make informed decisions regarding their wellness.</t>
  </si>
  <si>
    <t>RB34</t>
  </si>
  <si>
    <t>Support for programs providing care to those experiencing homelessness</t>
  </si>
  <si>
    <t>RB35</t>
  </si>
  <si>
    <t>Support for Northern Colorado Foundation</t>
  </si>
  <si>
    <t>Support for the hospital foundation allows for philanthropic dollars from the community to be directed toward improving community health and the health of our patients, rather than to administrative and overhead costs of the foundation itself.</t>
  </si>
  <si>
    <t>RB36</t>
  </si>
  <si>
    <t>Transportation support for patients who are unable to pay</t>
  </si>
  <si>
    <t xml:space="preserve">Some patients may have to travel long distances to access healthcare services, particularly subspecialty services. Traveling to receive healthcare services places the burden on patients. For individuals with low incomes, physical limitations, acute conditions, or no personal transportation, these burdens can significantly affect their ability to access healthcare services. Removing barriers to access healthcare results in improved care, treatment of illnesses and access to services.
In FY 2025, UCHealth Poudre Valley Hospital and Medical Center of the Rockies supported SAINT Volunteer Transportation in providing 20,890 rides to 512 people. </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</si>
  <si>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</si>
  <si>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</si>
  <si>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</si>
  <si>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</si>
  <si>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</si>
  <si>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</si>
  <si>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</si>
  <si>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</si>
  <si>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</si>
  <si>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</si>
  <si>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</si>
  <si>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</si>
  <si>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</si>
  <si>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</si>
  <si>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</si>
  <si>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</si>
  <si>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</si>
  <si>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</si>
  <si>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</si>
  <si>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</si>
  <si>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</si>
  <si>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</si>
  <si>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</si>
  <si>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</si>
  <si>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</si>
  <si>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</si>
  <si>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</si>
  <si>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</si>
  <si>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</si>
  <si>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</si>
  <si>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</si>
  <si>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</si>
  <si>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</si>
  <si>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</si>
  <si>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</si>
  <si>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</si>
  <si>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</si>
  <si>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</si>
  <si>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</si>
  <si>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</si>
  <si>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</si>
  <si>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</si>
  <si>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</si>
  <si>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</si>
  <si>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</si>
  <si>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</si>
  <si>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</si>
  <si>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</si>
  <si>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</si>
  <si>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</si>
  <si>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</si>
  <si>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</si>
  <si>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</si>
  <si>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</si>
  <si>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</si>
  <si>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</si>
  <si>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</si>
  <si>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</si>
  <si>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</si>
  <si>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</si>
  <si>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Poudre Valley Hospital by $53,405,592.</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</si>
  <si>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</si>
  <si>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</si>
  <si>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</si>
  <si>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Note 4</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</si>
  <si>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</si>
  <si>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</si>
  <si>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</si>
  <si>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</si>
  <si>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</si>
  <si>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</si>
  <si>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</si>
  <si>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</si>
  <si>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</si>
  <si>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</si>
  <si>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</si>
  <si>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</si>
  <si>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</si>
  <si>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</si>
  <si>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</si>
  <si>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</si>
  <si>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</si>
  <si>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</si>
  <si>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</si>
  <si>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</si>
  <si>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</si>
  <si>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</si>
  <si>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</si>
  <si>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</si>
  <si>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</si>
  <si>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</si>
  <si>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</si>
  <si>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</si>
  <si>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</si>
  <si>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</si>
  <si>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</si>
  <si>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</si>
  <si>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</si>
  <si>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</si>
  <si>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</si>
  <si>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</si>
  <si>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</si>
  <si>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</si>
  <si>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</si>
  <si>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</si>
  <si>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</si>
  <si>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</si>
  <si>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</si>
  <si>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</si>
  <si>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</si>
  <si>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</si>
  <si>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</si>
  <si>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</si>
  <si>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</si>
  <si>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</si>
  <si>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</si>
  <si>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</si>
  <si>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</si>
  <si>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</si>
  <si>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</si>
  <si>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</si>
  <si>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</si>
  <si>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</si>
  <si>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</si>
  <si>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</si>
  <si>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</si>
  <si>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</si>
  <si>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</si>
  <si>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</si>
  <si>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</si>
  <si>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</si>
  <si>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</si>
  <si>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</si>
  <si>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</si>
  <si>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</si>
  <si>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</si>
  <si>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</si>
  <si>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</si>
  <si>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</si>
  <si>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</si>
  <si>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</si>
  <si>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</si>
  <si>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</si>
  <si>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</si>
  <si>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</si>
  <si>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</si>
  <si>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</si>
  <si>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</si>
  <si>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</si>
  <si>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</si>
  <si>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</si>
  <si>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</si>
  <si>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</si>
  <si>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</si>
  <si>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</si>
  <si>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</si>
  <si>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</si>
  <si>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</si>
  <si>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</si>
  <si>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</si>
  <si>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</si>
  <si>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</si>
  <si>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</si>
  <si>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</si>
  <si>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</si>
  <si>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</si>
  <si>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</si>
  <si>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</si>
  <si>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</si>
  <si>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</si>
  <si>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</si>
  <si>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</si>
  <si>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</si>
  <si>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</si>
  <si>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</si>
  <si>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</si>
  <si>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</si>
  <si>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</si>
  <si>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</si>
  <si>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</si>
  <si>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</si>
  <si>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</si>
  <si>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</si>
  <si>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</si>
  <si>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</si>
  <si>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</si>
  <si>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</si>
  <si>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</si>
  <si>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</si>
  <si>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</si>
  <si>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</si>
  <si>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</si>
  <si>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</si>
  <si>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</si>
  <si>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</si>
  <si>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A limited subset of investments and expenses have been updated since the public meeting, based on more recent information. These updates did not result in any changes to the planned community benefit activities. </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</si>
  <si>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</si>
  <si>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Newspaper advertisements regarding the public meeting ran in the Loveland Reporter-Herald, the Greeley Tribune and the Fort Collins Coloradan on March 11, 2026.</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</si>
  <si>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</si>
  <si>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When developing our materials for our HCBA submissions, we identified some items on the UCHealth Poudre Valley Hospital Form 990 that require modification. As the restated Form 990 is still in process, the Schedule H tab of this template has been completed.</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</si>
  <si>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352,226 inpatient and outpatient visits were completed for Medicaid patients at UCHealth facilities in northern Colorado.</t>
  </si>
  <si>
    <t>UCHealth Poudre Valley Hospital (PVH) provided $86 million in uncompensated care in 2025.*
Savings from the 340B program makes it possible for PVH to provide a wide range of services to vulnerable and underserved individuals in the community, including enhanced access to primary care, immunotherapies, advanced cancer care, neurology services, and infusion services closer to home. 340B savings also enable PVH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</si>
  <si>
    <t xml:space="preserve">Home visits have been shown to increase mother-child interactions and positive stimulation for babies. Systematic reviews have found nurse visiting led to greater uptake of other medical and educational interventions (such as pediatric visits and community support groups) as well as improved the safety of the home environment. Bi-lingual postpartum support groups ensure access to care, emotional support, and access to the food pantry for food and diapers.
In FY 2025, 289 mom visits and 293 baby visits were completed, for a total of 582 people served. </t>
  </si>
  <si>
    <t xml:space="preserve">Without stable housing, individuals face higher risks of chronic illness, mental health issues, injury and premature death. Support services—such as shelter, medical care, mental health counseling and substance use treatment—help stabilize lives and reduce emergency room visits and hospitalizations.
In FY 2025, UCHealth supported the Family Housing Network (FHN), who helped to find housing for 321 individuals. FHN sheltered and fed 13 families in the overnight program and supported 132 parents in securing employment.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</si>
</sst>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62">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
      <sz val="10"/>
      <color rgb="FF000000"/>
      <name val="Calibri"/>
      <family val="2"/>
      <scheme val="minor"/>
    </font>
    <font>
      <sz val="11"/>
      <color rgb="FF000000"/>
      <name val="Calibri"/>
      <family val="2"/>
      <scheme val="minor"/>
    </font>
    <font>
      <sz val="10"/>
      <color theme="1"/>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
      <patternFill patternType="solid">
        <fgColor rgb="FFF2F2F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2">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xf numFmtId="0" fontId="61" fillId="0" borderId="0"/>
  </cellStyleXfs>
  <cellXfs count="178">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0" fontId="59" fillId="43" borderId="1" xfId="0" applyFont="1" applyFill="1" applyBorder="1" applyAlignment="1">
      <alignment horizontal="left" wrapText="1"/>
    </xf>
    <xf numFmtId="0" fontId="60" fillId="43" borderId="1" xfId="0" applyFont="1" applyFill="1" applyBorder="1" applyAlignment="1">
      <alignment wrapText="1"/>
    </xf>
    <xf numFmtId="14" fontId="0" fillId="2" borderId="1" xfId="0" quotePrefix="1" applyNumberFormat="1" applyFill="1" applyBorder="1"/>
    <xf numFmtId="15" fontId="0" fillId="2" borderId="1" xfId="0" quotePrefix="1" applyNumberFormat="1" applyFill="1" applyBorder="1"/>
    <xf numFmtId="44" fontId="1" fillId="2" borderId="4" xfId="3" applyFont="1" applyFill="1" applyBorder="1" applyAlignment="1">
      <alignment wrapText="1"/>
    </xf>
    <xf numFmtId="0" fontId="0" fillId="2" borderId="1" xfId="1" applyFont="1" applyFill="1" applyBorder="1" applyAlignment="1">
      <alignment horizontal="lef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2">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rmal 2 2" xfId="51" xr:uid="{AE123698-8CB0-4F64-9D4A-229F33E08E54}"/>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26035</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1%20-%20PVH/PBC/HCBA%20Annual%20Reporting%20Template_2026_HCPF_Edits%20(1)%20(PBC%202025%2009%2016).xlsx" TargetMode="External"/><Relationship Id="rId1" Type="http://schemas.openxmlformats.org/officeDocument/2006/relationships/externalLinkPath" Target="file:///C:\Users\prattlo\AppData\Local\Temp\7b6bb546-be51-4711-bd51-4203191a9048_HCBA%20Reports%20for%20Website.zip.048\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2" sqref="C22"/>
    </sheetView>
  </sheetViews>
  <sheetFormatPr defaultColWidth="0" defaultRowHeight="14.4" zeroHeight="1"/>
  <cols>
    <col min="1" max="1" width="14.44140625" style="133" hidden="1" customWidth="1"/>
    <col min="2" max="2" width="7.109375" customWidth="1"/>
    <col min="3" max="3" width="100.5546875" customWidth="1"/>
    <col min="4" max="4" width="23.44140625" style="133" bestFit="1" customWidth="1"/>
    <col min="5" max="5" width="26.6640625" style="133" hidden="1" customWidth="1"/>
    <col min="6" max="16384" width="8.6640625" hidden="1"/>
  </cols>
  <sheetData>
    <row r="1" spans="1:5" s="133" customFormat="1" hidden="1">
      <c r="A1" s="133" t="s">
        <v>3117</v>
      </c>
      <c r="B1" s="133" t="s">
        <v>3070</v>
      </c>
      <c r="C1" s="133" t="s">
        <v>3118</v>
      </c>
      <c r="E1" s="133" t="s">
        <v>3119</v>
      </c>
    </row>
    <row r="2" spans="1:5">
      <c r="B2" s="1" t="s">
        <v>3066</v>
      </c>
    </row>
    <row r="3" spans="1:5"/>
    <row r="4" spans="1:5">
      <c r="B4" s="1" t="s">
        <v>3094</v>
      </c>
    </row>
    <row r="5" spans="1:5">
      <c r="B5" s="1"/>
    </row>
    <row r="6" spans="1:5">
      <c r="C6" s="9" t="s">
        <v>65</v>
      </c>
    </row>
    <row r="7" spans="1:5">
      <c r="A7" s="133" t="s">
        <v>3072</v>
      </c>
      <c r="B7" s="3" t="s">
        <v>3142</v>
      </c>
      <c r="C7" s="172" t="s">
        <v>3143</v>
      </c>
      <c r="D7" s="133" t="str">
        <f>IF(E7=1,"Information Required.","")</f>
        <v/>
      </c>
      <c r="E7" s="133">
        <f>IF(C7="",1,0)</f>
        <v>0</v>
      </c>
    </row>
    <row r="8" spans="1:5">
      <c r="A8" s="133" t="s">
        <v>3073</v>
      </c>
      <c r="B8" s="3" t="s">
        <v>3144</v>
      </c>
      <c r="C8" s="53" t="s">
        <v>3145</v>
      </c>
      <c r="D8" s="133" t="str">
        <f>IF(E8=1,"Information Required.","")</f>
        <v/>
      </c>
      <c r="E8" s="133">
        <f t="shared" ref="E8:E13" si="0">IF(C8="",1,0)</f>
        <v>0</v>
      </c>
    </row>
    <row r="9" spans="1:5">
      <c r="A9" s="133" t="s">
        <v>3075</v>
      </c>
      <c r="B9" s="3"/>
    </row>
    <row r="10" spans="1:5">
      <c r="A10" s="133" t="s">
        <v>3076</v>
      </c>
      <c r="C10" s="3" t="s">
        <v>3146</v>
      </c>
    </row>
    <row r="11" spans="1:5" ht="90" customHeight="1">
      <c r="A11" s="133" t="s">
        <v>3077</v>
      </c>
      <c r="B11" s="3"/>
      <c r="C11" s="55" t="s">
        <v>3147</v>
      </c>
      <c r="D11" s="133" t="str">
        <f>IF(E11=1,"Information Required.","")</f>
        <v/>
      </c>
      <c r="E11" s="133">
        <f t="shared" si="0"/>
        <v>0</v>
      </c>
    </row>
    <row r="12" spans="1:5" ht="15" customHeight="1">
      <c r="A12" s="133" t="s">
        <v>3078</v>
      </c>
      <c r="B12" s="3"/>
      <c r="C12" t="s">
        <v>100</v>
      </c>
    </row>
    <row r="13" spans="1:5" ht="90" customHeight="1">
      <c r="A13" s="133" t="s">
        <v>3079</v>
      </c>
      <c r="B13" s="3"/>
      <c r="C13" s="55" t="s">
        <v>3148</v>
      </c>
      <c r="D13" s="133" t="str">
        <f>IF(E13=1,"Information Required.","")</f>
        <v/>
      </c>
      <c r="E13" s="133">
        <f t="shared" si="0"/>
        <v>0</v>
      </c>
    </row>
    <row r="14" spans="1:5">
      <c r="A14" s="133" t="s">
        <v>3083</v>
      </c>
      <c r="C14" s="3" t="s">
        <v>3149</v>
      </c>
    </row>
    <row r="15" spans="1:5">
      <c r="A15" s="133" t="s">
        <v>3084</v>
      </c>
      <c r="B15" s="3"/>
      <c r="C15" s="3" t="s">
        <v>3150</v>
      </c>
    </row>
    <row r="16" spans="1:5" ht="90" customHeight="1">
      <c r="A16" s="133" t="s">
        <v>3129</v>
      </c>
      <c r="B16" s="3">
        <v>1</v>
      </c>
      <c r="C16" s="55" t="s">
        <v>3151</v>
      </c>
      <c r="D16" s="133" t="str">
        <f>IF(E16=1,"Information Required.","")</f>
        <v/>
      </c>
      <c r="E16" s="133">
        <f>IF(C16="",1,0)</f>
        <v>0</v>
      </c>
    </row>
    <row r="17" spans="1:5">
      <c r="A17" s="133" t="s">
        <v>3131</v>
      </c>
      <c r="B17" s="3"/>
      <c r="C17" s="56"/>
    </row>
    <row r="18" spans="1:5" ht="90" customHeight="1">
      <c r="A18" s="133" t="s">
        <v>3133</v>
      </c>
      <c r="B18" s="3">
        <v>2</v>
      </c>
      <c r="C18" s="55" t="s">
        <v>3539</v>
      </c>
    </row>
    <row r="19" spans="1:5">
      <c r="A19" s="133" t="s">
        <v>3135</v>
      </c>
      <c r="B19" s="3"/>
      <c r="C19" s="56"/>
    </row>
    <row r="20" spans="1:5" ht="90" customHeight="1">
      <c r="A20" s="133" t="s">
        <v>3137</v>
      </c>
      <c r="B20" s="3">
        <v>3</v>
      </c>
      <c r="C20" s="55" t="s">
        <v>3152</v>
      </c>
    </row>
    <row r="21" spans="1:5">
      <c r="A21" s="133" t="s">
        <v>3139</v>
      </c>
      <c r="B21" s="3"/>
    </row>
    <row r="22" spans="1:5" ht="90" customHeight="1">
      <c r="A22" s="133" t="s">
        <v>3153</v>
      </c>
      <c r="B22" s="3">
        <v>4</v>
      </c>
      <c r="C22" s="55" t="s">
        <v>3154</v>
      </c>
    </row>
    <row r="23" spans="1:5">
      <c r="A23" s="133" t="s">
        <v>3155</v>
      </c>
      <c r="B23" s="3"/>
    </row>
    <row r="24" spans="1:5" ht="90" customHeight="1">
      <c r="A24" s="133" t="s">
        <v>3156</v>
      </c>
      <c r="B24" s="3">
        <v>5</v>
      </c>
      <c r="C24" s="55" t="s">
        <v>3157</v>
      </c>
    </row>
    <row r="25" spans="1:5">
      <c r="A25" s="133" t="s">
        <v>3158</v>
      </c>
      <c r="B25" s="3"/>
    </row>
    <row r="26" spans="1:5">
      <c r="A26" s="133" t="s">
        <v>3159</v>
      </c>
      <c r="C26" s="3" t="s">
        <v>3160</v>
      </c>
    </row>
    <row r="27" spans="1:5">
      <c r="A27" s="133" t="s">
        <v>3161</v>
      </c>
      <c r="B27" s="3"/>
      <c r="C27" s="3" t="s">
        <v>3150</v>
      </c>
    </row>
    <row r="28" spans="1:5" ht="90" customHeight="1">
      <c r="A28" s="133" t="s">
        <v>3162</v>
      </c>
      <c r="B28">
        <v>1</v>
      </c>
      <c r="C28" s="53" t="s">
        <v>3163</v>
      </c>
      <c r="D28" s="133" t="str">
        <f>IF(E28=1,"Information Required.","")</f>
        <v/>
      </c>
      <c r="E28" s="133">
        <f>IF(C28="",1,0)</f>
        <v>0</v>
      </c>
    </row>
    <row r="29" spans="1:5">
      <c r="A29" s="133" t="s">
        <v>3164</v>
      </c>
    </row>
    <row r="30" spans="1:5" ht="90" customHeight="1">
      <c r="A30" s="133" t="s">
        <v>3165</v>
      </c>
      <c r="B30">
        <v>2</v>
      </c>
      <c r="C30" s="57"/>
    </row>
    <row r="31" spans="1:5">
      <c r="A31" s="133" t="s">
        <v>3166</v>
      </c>
    </row>
    <row r="32" spans="1:5" ht="90" customHeight="1">
      <c r="A32" s="133" t="s">
        <v>3167</v>
      </c>
      <c r="B32">
        <v>3</v>
      </c>
      <c r="C32" s="57"/>
    </row>
    <row r="33" spans="1:5">
      <c r="A33" s="133" t="s">
        <v>3168</v>
      </c>
    </row>
    <row r="34" spans="1:5" ht="90" customHeight="1">
      <c r="A34" s="133" t="s">
        <v>3169</v>
      </c>
      <c r="B34">
        <v>4</v>
      </c>
      <c r="C34" s="57"/>
    </row>
    <row r="35" spans="1:5">
      <c r="A35" s="133" t="s">
        <v>3170</v>
      </c>
    </row>
    <row r="36" spans="1:5" ht="90" customHeight="1">
      <c r="A36" s="133" t="s">
        <v>3171</v>
      </c>
      <c r="B36">
        <v>5</v>
      </c>
      <c r="C36" s="58"/>
    </row>
    <row r="37" spans="1:5">
      <c r="A37" s="133" t="s">
        <v>3172</v>
      </c>
      <c r="C37" s="3"/>
    </row>
    <row r="38" spans="1:5" ht="90" customHeight="1">
      <c r="A38" s="133" t="s">
        <v>3173</v>
      </c>
      <c r="B38">
        <v>6</v>
      </c>
      <c r="C38" s="57"/>
    </row>
    <row r="39" spans="1:5">
      <c r="A39" s="133" t="s">
        <v>3174</v>
      </c>
    </row>
    <row r="40" spans="1:5" ht="90" customHeight="1">
      <c r="A40" s="133" t="s">
        <v>3175</v>
      </c>
      <c r="B40">
        <v>7</v>
      </c>
      <c r="C40" s="57"/>
    </row>
    <row r="41" spans="1:5">
      <c r="A41" s="133" t="s">
        <v>3176</v>
      </c>
    </row>
    <row r="42" spans="1:5" ht="90" customHeight="1">
      <c r="A42" s="133" t="s">
        <v>3177</v>
      </c>
      <c r="B42">
        <v>8</v>
      </c>
      <c r="C42" s="57"/>
    </row>
    <row r="43" spans="1:5">
      <c r="A43" s="133" t="s">
        <v>3178</v>
      </c>
    </row>
    <row r="44" spans="1:5" ht="90" customHeight="1">
      <c r="A44" s="133" t="s">
        <v>3179</v>
      </c>
      <c r="B44">
        <v>9</v>
      </c>
      <c r="C44" s="57"/>
    </row>
    <row r="45" spans="1:5">
      <c r="A45" s="133" t="s">
        <v>3180</v>
      </c>
    </row>
    <row r="46" spans="1:5" ht="90" customHeight="1">
      <c r="A46" s="133" t="s">
        <v>3181</v>
      </c>
      <c r="B46">
        <v>10</v>
      </c>
      <c r="C46" s="57"/>
    </row>
    <row r="47" spans="1:5"/>
    <row r="48" spans="1:5">
      <c r="D48" s="144"/>
      <c r="E48" s="133">
        <f>SUM(E7:E46)</f>
        <v>0</v>
      </c>
    </row>
    <row r="49" spans="5:5">
      <c r="E49" s="133"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G8" sqref="G8"/>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3" t="s">
        <v>3067</v>
      </c>
      <c r="B1" s="1" t="s">
        <v>3066</v>
      </c>
      <c r="C1" s="1"/>
      <c r="D1" s="1"/>
      <c r="E1"/>
      <c r="F1"/>
      <c r="G1"/>
      <c r="H1"/>
      <c r="I1"/>
      <c r="J1"/>
      <c r="K1"/>
      <c r="L1"/>
      <c r="N1" s="147"/>
      <c r="O1" s="147" t="s">
        <v>3182</v>
      </c>
      <c r="P1" s="147" t="s">
        <v>3183</v>
      </c>
      <c r="Q1" s="147" t="s">
        <v>3184</v>
      </c>
      <c r="R1" s="35"/>
      <c r="S1" s="35"/>
    </row>
    <row r="2" spans="1:19">
      <c r="C2"/>
      <c r="D2"/>
      <c r="E2"/>
      <c r="F2"/>
      <c r="G2"/>
      <c r="H2"/>
      <c r="I2"/>
      <c r="J2"/>
      <c r="K2"/>
      <c r="L2"/>
      <c r="O2" s="32"/>
    </row>
    <row r="3" spans="1:19"/>
    <row r="4" spans="1:19">
      <c r="B4" s="1" t="s">
        <v>3185</v>
      </c>
      <c r="C4" s="1"/>
      <c r="D4" s="1"/>
      <c r="E4"/>
      <c r="F4"/>
      <c r="G4"/>
      <c r="H4"/>
      <c r="I4"/>
      <c r="J4"/>
      <c r="K4"/>
      <c r="L4"/>
      <c r="O4" s="32"/>
    </row>
    <row r="5" spans="1:19">
      <c r="B5" s="9" t="s">
        <v>3186</v>
      </c>
      <c r="C5" s="9"/>
      <c r="D5" s="9"/>
      <c r="E5" s="9"/>
      <c r="F5" s="9"/>
      <c r="G5" s="9"/>
      <c r="H5" s="9"/>
      <c r="I5" s="9"/>
      <c r="J5" s="9"/>
      <c r="K5" s="9"/>
      <c r="L5" s="9"/>
      <c r="M5" s="33"/>
      <c r="N5" s="33"/>
    </row>
    <row r="6" spans="1:19" ht="14.4" customHeight="1">
      <c r="B6" s="13" t="s">
        <v>3187</v>
      </c>
      <c r="C6" s="12" t="s">
        <v>3188</v>
      </c>
      <c r="D6" s="12"/>
      <c r="E6" s="21"/>
      <c r="F6" s="21"/>
      <c r="G6" s="21"/>
      <c r="H6" s="9"/>
      <c r="I6" s="9"/>
      <c r="J6" s="9"/>
      <c r="K6" s="9"/>
      <c r="L6" s="9"/>
      <c r="M6" s="9"/>
      <c r="N6" s="33"/>
      <c r="O6" s="146"/>
    </row>
    <row r="7" spans="1:19">
      <c r="B7" s="13"/>
      <c r="C7" s="2"/>
      <c r="D7" s="2"/>
      <c r="E7" s="2"/>
      <c r="F7" s="2"/>
      <c r="G7" s="2"/>
      <c r="H7" s="2"/>
      <c r="I7" s="2"/>
      <c r="J7" s="2"/>
      <c r="K7" s="2"/>
      <c r="L7" s="2"/>
      <c r="M7" s="33"/>
      <c r="N7" s="33"/>
    </row>
    <row r="8" spans="1:19">
      <c r="B8" s="13" t="s">
        <v>3187</v>
      </c>
      <c r="C8" s="94" t="s">
        <v>3189</v>
      </c>
      <c r="D8" s="94"/>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3190</v>
      </c>
      <c r="D10" s="3"/>
      <c r="E10"/>
      <c r="F10"/>
      <c r="G10"/>
      <c r="H10"/>
      <c r="I10"/>
      <c r="J10"/>
      <c r="K10"/>
      <c r="L10"/>
    </row>
    <row r="11" spans="1:19">
      <c r="B11" s="13"/>
      <c r="C11" s="91" t="s">
        <v>3191</v>
      </c>
      <c r="D11" s="91"/>
      <c r="E11"/>
      <c r="F11"/>
      <c r="G11"/>
      <c r="H11"/>
      <c r="I11"/>
      <c r="J11"/>
      <c r="K11"/>
      <c r="L11"/>
    </row>
    <row r="12" spans="1:19">
      <c r="B12" s="13"/>
      <c r="C12" s="3" t="s">
        <v>3192</v>
      </c>
      <c r="D12" s="3"/>
      <c r="E12"/>
      <c r="F12"/>
      <c r="G12"/>
      <c r="H12"/>
      <c r="I12"/>
      <c r="J12"/>
      <c r="K12"/>
      <c r="L12"/>
    </row>
    <row r="13" spans="1:19">
      <c r="B13" s="13"/>
      <c r="C13" s="3" t="s">
        <v>3193</v>
      </c>
      <c r="D13" s="3"/>
      <c r="E13"/>
      <c r="F13"/>
      <c r="G13"/>
      <c r="H13"/>
      <c r="I13"/>
      <c r="J13"/>
      <c r="K13"/>
      <c r="L13"/>
    </row>
    <row r="14" spans="1:19">
      <c r="B14" s="13"/>
      <c r="C14" s="91" t="s">
        <v>3194</v>
      </c>
      <c r="D14" s="91"/>
      <c r="E14"/>
      <c r="F14"/>
      <c r="G14"/>
      <c r="H14"/>
      <c r="I14"/>
      <c r="J14"/>
      <c r="K14"/>
      <c r="L14"/>
    </row>
    <row r="15" spans="1:19">
      <c r="B15" s="13"/>
      <c r="C15" s="92" t="s">
        <v>3195</v>
      </c>
      <c r="D15" s="92"/>
      <c r="E15"/>
      <c r="F15"/>
      <c r="G15"/>
      <c r="H15"/>
      <c r="I15"/>
      <c r="J15"/>
      <c r="K15"/>
      <c r="L15"/>
    </row>
    <row r="16" spans="1:19">
      <c r="B16" s="13"/>
      <c r="C16" s="92"/>
      <c r="D16" s="92"/>
      <c r="E16"/>
      <c r="F16"/>
      <c r="G16"/>
      <c r="H16"/>
      <c r="I16"/>
      <c r="J16"/>
      <c r="K16"/>
      <c r="L16"/>
    </row>
    <row r="17" spans="1:17" s="6" customFormat="1" hidden="1">
      <c r="A17" s="133" t="s">
        <v>3069</v>
      </c>
      <c r="E17"/>
      <c r="F17" s="136" t="s">
        <v>3196</v>
      </c>
      <c r="M17" s="32"/>
      <c r="N17" s="32"/>
      <c r="O17" s="32"/>
    </row>
    <row r="18" spans="1:17" ht="28.8">
      <c r="B18" s="3" t="s">
        <v>3197</v>
      </c>
      <c r="C18" s="3"/>
      <c r="D18" s="3"/>
      <c r="E18"/>
      <c r="F18" s="11" t="s">
        <v>1887</v>
      </c>
      <c r="G18" s="118" t="s">
        <v>3198</v>
      </c>
      <c r="H18"/>
      <c r="I18"/>
      <c r="J18"/>
      <c r="K18"/>
      <c r="L18"/>
    </row>
    <row r="19" spans="1:17">
      <c r="B19" s="3"/>
      <c r="C19" s="3"/>
      <c r="D19" s="3"/>
      <c r="E19"/>
      <c r="F19" s="11"/>
      <c r="G19"/>
      <c r="H19"/>
      <c r="I19"/>
      <c r="J19"/>
      <c r="K19"/>
      <c r="L19"/>
    </row>
    <row r="20" spans="1:17">
      <c r="A20" s="133" t="s">
        <v>3199</v>
      </c>
      <c r="C20" s="9" t="s">
        <v>3200</v>
      </c>
      <c r="D20" s="9"/>
      <c r="E20" s="133" t="str">
        <f>IF(P20=1,"Information Required. Enter zero if none or not applicable.","")</f>
        <v/>
      </c>
      <c r="F20" s="59">
        <v>810942564</v>
      </c>
      <c r="H20"/>
      <c r="I20"/>
      <c r="J20"/>
      <c r="K20"/>
      <c r="L20"/>
      <c r="O20" s="133">
        <f>IF(F20="",1,0)</f>
        <v>0</v>
      </c>
      <c r="Q20" s="133" t="s">
        <v>3201</v>
      </c>
    </row>
    <row r="21" spans="1:17">
      <c r="A21" s="133" t="s">
        <v>3202</v>
      </c>
      <c r="C21" s="9" t="s">
        <v>3203</v>
      </c>
      <c r="D21" s="9"/>
      <c r="E21" s="133" t="str">
        <f t="shared" ref="E21:E23" si="0">IF(P21=1,"Information Required. Enter zero if none or not applicable.","")</f>
        <v/>
      </c>
      <c r="F21" s="59">
        <v>221390501</v>
      </c>
      <c r="G21" s="133" t="str">
        <f>IF(P21=1,"Information Required. Enter zero if none or not applicable.","")</f>
        <v/>
      </c>
      <c r="H21"/>
      <c r="I21"/>
      <c r="J21"/>
      <c r="K21"/>
      <c r="L21"/>
      <c r="O21" s="133">
        <f>IF(F21="",1,0)</f>
        <v>0</v>
      </c>
      <c r="Q21" s="133" t="s">
        <v>3201</v>
      </c>
    </row>
    <row r="22" spans="1:17">
      <c r="A22" s="133" t="s">
        <v>3204</v>
      </c>
      <c r="C22" s="9" t="s">
        <v>3205</v>
      </c>
      <c r="D22" s="9"/>
      <c r="E22" s="133" t="str">
        <f t="shared" si="0"/>
        <v/>
      </c>
      <c r="F22" s="59">
        <v>54138159</v>
      </c>
      <c r="G22" s="145" t="str">
        <f>IF(F22=_D_H1_CA6_b,"Yes","No")</f>
        <v>Yes</v>
      </c>
      <c r="H22" t="s">
        <v>3206</v>
      </c>
      <c r="I22"/>
      <c r="K22"/>
      <c r="L22"/>
      <c r="Q22" s="133" t="s">
        <v>3207</v>
      </c>
    </row>
    <row r="23" spans="1:17">
      <c r="A23" s="133" t="s">
        <v>3208</v>
      </c>
      <c r="C23" s="9" t="s">
        <v>3209</v>
      </c>
      <c r="D23" s="9"/>
      <c r="E23" s="133" t="str">
        <f t="shared" si="0"/>
        <v/>
      </c>
      <c r="F23" s="59">
        <v>16300517.226501303</v>
      </c>
      <c r="G23" s="145" t="str">
        <f>IF(F23=_D_H3_CC2_7,"Yes","No")</f>
        <v>No</v>
      </c>
      <c r="H23" t="s">
        <v>3210</v>
      </c>
      <c r="I23"/>
      <c r="K23"/>
      <c r="L23"/>
      <c r="Q23" s="133" t="s">
        <v>3211</v>
      </c>
    </row>
    <row r="24" spans="1:17">
      <c r="C24"/>
      <c r="D24"/>
      <c r="E24"/>
      <c r="F24"/>
      <c r="G24"/>
      <c r="H24"/>
      <c r="I24"/>
      <c r="J24"/>
      <c r="K24"/>
      <c r="L24"/>
    </row>
    <row r="25" spans="1:17">
      <c r="B25" s="3" t="s">
        <v>3212</v>
      </c>
      <c r="C25" s="3"/>
      <c r="D25" s="3"/>
      <c r="E25" s="3"/>
      <c r="F25" s="3"/>
      <c r="G25" s="3"/>
      <c r="H25"/>
      <c r="I25"/>
      <c r="J25"/>
      <c r="K25"/>
      <c r="L25"/>
    </row>
    <row r="26" spans="1:17">
      <c r="B26" s="13"/>
      <c r="C26" s="3"/>
      <c r="D26" s="3"/>
      <c r="E26"/>
      <c r="F26"/>
      <c r="G26"/>
      <c r="H26"/>
      <c r="I26"/>
      <c r="J26"/>
      <c r="K26"/>
      <c r="L26"/>
    </row>
    <row r="27" spans="1:17">
      <c r="B27" s="13"/>
      <c r="C27" s="3" t="s">
        <v>3213</v>
      </c>
      <c r="D27" s="3"/>
      <c r="E27"/>
      <c r="F27"/>
      <c r="G27"/>
      <c r="H27"/>
      <c r="I27"/>
      <c r="J27"/>
      <c r="K27"/>
      <c r="L27"/>
    </row>
    <row r="28" spans="1:17">
      <c r="B28" s="13"/>
      <c r="C28" s="93" t="s">
        <v>3099</v>
      </c>
      <c r="D28" s="93"/>
      <c r="E28" s="15"/>
      <c r="F28"/>
      <c r="G28"/>
      <c r="H28"/>
      <c r="I28"/>
      <c r="J28"/>
      <c r="K28"/>
      <c r="L28"/>
    </row>
    <row r="29" spans="1:17">
      <c r="B29" s="13"/>
      <c r="C29" s="15"/>
      <c r="D29" s="15"/>
      <c r="E29" s="15"/>
      <c r="F29"/>
      <c r="G29"/>
      <c r="H29"/>
      <c r="I29"/>
      <c r="J29"/>
      <c r="K29"/>
      <c r="L29"/>
    </row>
    <row r="30" spans="1:17">
      <c r="C30" s="3" t="s">
        <v>3214</v>
      </c>
      <c r="D30" s="3"/>
      <c r="E30" s="3"/>
      <c r="F30" s="3"/>
      <c r="G30" s="3"/>
      <c r="H30" s="3"/>
      <c r="I30" s="3"/>
      <c r="J30" s="3"/>
      <c r="K30" s="3"/>
      <c r="L30" s="3"/>
      <c r="M30" s="31"/>
      <c r="N30" s="31"/>
    </row>
    <row r="31" spans="1:17">
      <c r="B31" s="3"/>
      <c r="C31" s="25" t="s">
        <v>3215</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3187</v>
      </c>
      <c r="C33" s="3" t="s">
        <v>3216</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3" t="s">
        <v>3069</v>
      </c>
      <c r="B35" s="43"/>
      <c r="D35" s="138" t="s">
        <v>3217</v>
      </c>
      <c r="E35" s="138" t="s">
        <v>3218</v>
      </c>
      <c r="F35" s="138" t="s">
        <v>3219</v>
      </c>
      <c r="G35" s="138" t="s">
        <v>3220</v>
      </c>
      <c r="H35" s="138" t="s">
        <v>3221</v>
      </c>
      <c r="I35" s="138" t="s">
        <v>3222</v>
      </c>
      <c r="J35" s="138" t="s">
        <v>3223</v>
      </c>
      <c r="K35" s="138" t="s">
        <v>3224</v>
      </c>
      <c r="L35" s="138" t="s">
        <v>3225</v>
      </c>
      <c r="M35" s="139" t="s">
        <v>3226</v>
      </c>
      <c r="N35" s="32"/>
    </row>
    <row r="36" spans="1:20" ht="86.25" customHeight="1" thickBot="1">
      <c r="B36" s="13"/>
      <c r="C36" s="46"/>
      <c r="D36" s="46" t="s">
        <v>3227</v>
      </c>
      <c r="E36" s="16" t="s">
        <v>126</v>
      </c>
      <c r="F36" s="16" t="s">
        <v>129</v>
      </c>
      <c r="G36" s="16" t="s">
        <v>132</v>
      </c>
      <c r="H36" s="16" t="s">
        <v>135</v>
      </c>
      <c r="I36" s="16" t="s">
        <v>138</v>
      </c>
      <c r="J36" s="16" t="s">
        <v>141</v>
      </c>
      <c r="K36" s="16" t="s">
        <v>1778</v>
      </c>
      <c r="L36" s="16" t="s">
        <v>1775</v>
      </c>
      <c r="M36" s="16" t="s">
        <v>1794</v>
      </c>
      <c r="P36" s="42"/>
    </row>
    <row r="37" spans="1:20" ht="15" thickTop="1">
      <c r="A37" s="133" t="s">
        <v>2993</v>
      </c>
      <c r="B37" s="13"/>
      <c r="C37" s="45"/>
      <c r="D37" s="45" t="s">
        <v>2995</v>
      </c>
      <c r="E37" s="51">
        <f>SUM(E41:E115)</f>
        <v>84846344.736501306</v>
      </c>
      <c r="F37" s="51">
        <f>SUM(F41:F115)</f>
        <v>8964720.2989990376</v>
      </c>
      <c r="G37" s="51">
        <f>SUM(G41:G115)</f>
        <v>373095.38000268547</v>
      </c>
      <c r="H37" s="51">
        <f t="shared" ref="H37:I37" si="1">SUM(H41:H115)</f>
        <v>0</v>
      </c>
      <c r="I37" s="51">
        <f t="shared" si="1"/>
        <v>84376450.07085751</v>
      </c>
      <c r="J37" s="51">
        <f>SUM(J41:J115)</f>
        <v>2621575.0335476077</v>
      </c>
      <c r="K37" s="119">
        <f>SUM(E37:J37)</f>
        <v>181182185.51990816</v>
      </c>
      <c r="L37" s="95" t="s">
        <v>1841</v>
      </c>
      <c r="M37" s="95" t="s">
        <v>1841</v>
      </c>
      <c r="N37" s="141" t="str">
        <f>IF(O37=1,"Error","")</f>
        <v/>
      </c>
      <c r="O37" s="133">
        <f>IF(OR(L37="No",M37="No"),1,0)</f>
        <v>0</v>
      </c>
      <c r="Q37" s="133" t="s">
        <v>3228</v>
      </c>
    </row>
    <row r="38" spans="1:20">
      <c r="B38" s="13"/>
      <c r="C38" s="2"/>
      <c r="D38" s="2"/>
      <c r="E38" s="2"/>
      <c r="F38" s="2"/>
      <c r="G38" s="2"/>
      <c r="H38" s="2"/>
      <c r="I38" s="2"/>
      <c r="J38" s="2"/>
      <c r="K38" s="2"/>
      <c r="L38" s="2"/>
      <c r="P38" s="105"/>
      <c r="S38" s="106"/>
    </row>
    <row r="39" spans="1:20" s="30" customFormat="1" hidden="1">
      <c r="A39" s="136" t="s">
        <v>3069</v>
      </c>
      <c r="C39" s="136" t="s">
        <v>3229</v>
      </c>
      <c r="D39" s="147" t="s">
        <v>3230</v>
      </c>
      <c r="E39" s="136" t="s">
        <v>3231</v>
      </c>
      <c r="F39" s="136" t="s">
        <v>3232</v>
      </c>
      <c r="G39" s="136" t="s">
        <v>3233</v>
      </c>
      <c r="H39" s="136" t="s">
        <v>3234</v>
      </c>
      <c r="I39" s="136" t="s">
        <v>3235</v>
      </c>
      <c r="J39" s="136" t="s">
        <v>3236</v>
      </c>
      <c r="K39" s="136" t="s">
        <v>3237</v>
      </c>
      <c r="L39" s="136" t="s">
        <v>3238</v>
      </c>
      <c r="M39" s="147" t="s">
        <v>3239</v>
      </c>
      <c r="N39" s="35"/>
      <c r="P39" s="107"/>
      <c r="Q39" s="108"/>
      <c r="R39" s="154" t="s">
        <v>3240</v>
      </c>
      <c r="S39" s="106"/>
      <c r="T39" s="109"/>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5"/>
      <c r="R40" s="153" t="s">
        <v>3241</v>
      </c>
      <c r="S40" s="153" t="s">
        <v>3242</v>
      </c>
      <c r="T40" s="153" t="s">
        <v>3243</v>
      </c>
    </row>
    <row r="41" spans="1:20" ht="45.75" customHeight="1" thickTop="1">
      <c r="A41" s="133" t="s">
        <v>3244</v>
      </c>
      <c r="B41" s="14">
        <v>1</v>
      </c>
      <c r="C41" s="29" t="s">
        <v>3257</v>
      </c>
      <c r="D41" s="27" t="s">
        <v>3258</v>
      </c>
      <c r="E41" s="27"/>
      <c r="F41" s="27"/>
      <c r="G41" s="27"/>
      <c r="H41" s="27"/>
      <c r="I41" s="27">
        <v>73106283.399999976</v>
      </c>
      <c r="J41" s="27"/>
      <c r="K41" s="27" t="s">
        <v>3247</v>
      </c>
      <c r="L41" s="27" t="s">
        <v>3259</v>
      </c>
      <c r="M41" s="34" t="s">
        <v>3248</v>
      </c>
      <c r="N41" s="149" t="str">
        <f>IF(O41=1,"If column C is filled out, an amount must be entered in one of columns E through J, and columns D and K through M must also be filled out","")</f>
        <v/>
      </c>
      <c r="O41" s="133">
        <f>IF(P41=TRUE,0,1)</f>
        <v>0</v>
      </c>
      <c r="P41" s="148" t="b">
        <f>IF(NOT(ISBLANK(C41)),AND(COUNT(E41:J41)&gt;0,COUNTA(D41,K41:M41)=4),TRUE)</f>
        <v>1</v>
      </c>
      <c r="Q41" s="133" t="s">
        <v>3249</v>
      </c>
      <c r="R41" s="150" t="b">
        <f>IF(NOT(ISBLANK(C41)),TRUE,FALSE)</f>
        <v>1</v>
      </c>
      <c r="S41" s="151" t="b">
        <f>IF(COUNT(E41:J41)&gt;0,TRUE,FALSE)</f>
        <v>1</v>
      </c>
      <c r="T41" s="152" t="b">
        <f>IF(COUNTA(D41,K41:M41)=4,TRUE,FALSE)</f>
        <v>1</v>
      </c>
    </row>
    <row r="42" spans="1:20" ht="45.75" customHeight="1">
      <c r="A42" s="133" t="s">
        <v>3250</v>
      </c>
      <c r="B42" s="14">
        <v>2</v>
      </c>
      <c r="C42" s="29" t="s">
        <v>3257</v>
      </c>
      <c r="D42" s="27" t="s">
        <v>3261</v>
      </c>
      <c r="E42" s="27"/>
      <c r="F42" s="27"/>
      <c r="G42" s="27"/>
      <c r="H42" s="27"/>
      <c r="I42" s="27"/>
      <c r="J42" s="27">
        <v>4</v>
      </c>
      <c r="K42" s="27" t="s">
        <v>3247</v>
      </c>
      <c r="L42" s="27" t="s">
        <v>3259</v>
      </c>
      <c r="M42" s="34" t="s">
        <v>3248</v>
      </c>
      <c r="N42" s="149" t="str">
        <f t="shared" ref="N42:N105" si="2">IF(O42=1,"If column C is filled out, an amount must be entered in one of columns E through J, and columns D and K through M must also be filled out","")</f>
        <v/>
      </c>
      <c r="O42" s="133">
        <f t="shared" ref="O42:O105" si="3">IF(P42=TRUE,0,1)</f>
        <v>0</v>
      </c>
      <c r="P42" s="148" t="b">
        <f t="shared" ref="P42:P105" si="4">IF(NOT(ISBLANK(C42)),AND(COUNT(E42:J42)&gt;0,COUNTA(D42,K42:M42)=4),TRUE)</f>
        <v>1</v>
      </c>
      <c r="Q42" s="133" t="s">
        <v>3249</v>
      </c>
      <c r="R42" s="150" t="b">
        <f t="shared" ref="R42:R105" si="5">IF(NOT(ISBLANK(C42)),TRUE,FALSE)</f>
        <v>1</v>
      </c>
      <c r="S42" s="151" t="b">
        <f t="shared" ref="S42:S105" si="6">IF(COUNT(E42:J42)&gt;0,TRUE,FALSE)</f>
        <v>1</v>
      </c>
      <c r="T42" s="152" t="b">
        <f t="shared" ref="T42:T105" si="7">IF(COUNTA(D42,K42:M42)=4,TRUE,FALSE)</f>
        <v>1</v>
      </c>
    </row>
    <row r="43" spans="1:20" ht="45.75" customHeight="1">
      <c r="A43" s="133" t="s">
        <v>3252</v>
      </c>
      <c r="B43" s="14">
        <v>3</v>
      </c>
      <c r="C43" s="29" t="s">
        <v>3298</v>
      </c>
      <c r="D43" s="27" t="s">
        <v>3258</v>
      </c>
      <c r="E43" s="27"/>
      <c r="F43" s="27"/>
      <c r="G43" s="27"/>
      <c r="H43" s="27"/>
      <c r="I43" s="27"/>
      <c r="J43" s="27">
        <v>16168.726048239047</v>
      </c>
      <c r="K43" s="27" t="s">
        <v>3247</v>
      </c>
      <c r="L43" s="27" t="s">
        <v>3299</v>
      </c>
      <c r="M43" s="34" t="s">
        <v>3248</v>
      </c>
      <c r="N43" s="149" t="str">
        <f t="shared" si="2"/>
        <v/>
      </c>
      <c r="O43" s="133">
        <f t="shared" si="3"/>
        <v>0</v>
      </c>
      <c r="P43" s="148" t="b">
        <f t="shared" si="4"/>
        <v>1</v>
      </c>
      <c r="Q43" s="133" t="s">
        <v>3249</v>
      </c>
      <c r="R43" s="150" t="b">
        <f t="shared" si="5"/>
        <v>1</v>
      </c>
      <c r="S43" s="151" t="b">
        <f t="shared" si="6"/>
        <v>1</v>
      </c>
      <c r="T43" s="152" t="b">
        <f t="shared" si="7"/>
        <v>1</v>
      </c>
    </row>
    <row r="44" spans="1:20" ht="45.75" customHeight="1">
      <c r="A44" s="133" t="s">
        <v>3254</v>
      </c>
      <c r="B44" s="14">
        <v>4</v>
      </c>
      <c r="C44" s="29" t="s">
        <v>3298</v>
      </c>
      <c r="D44" s="27" t="s">
        <v>3264</v>
      </c>
      <c r="E44" s="27"/>
      <c r="F44" s="27"/>
      <c r="G44" s="27"/>
      <c r="H44" s="27"/>
      <c r="I44" s="27"/>
      <c r="J44" s="27">
        <v>295968</v>
      </c>
      <c r="K44" s="27" t="s">
        <v>3247</v>
      </c>
      <c r="L44" s="27" t="s">
        <v>3299</v>
      </c>
      <c r="M44" s="34" t="s">
        <v>3248</v>
      </c>
      <c r="N44" s="149" t="str">
        <f t="shared" si="2"/>
        <v/>
      </c>
      <c r="O44" s="133">
        <f t="shared" si="3"/>
        <v>0</v>
      </c>
      <c r="P44" s="148" t="b">
        <f t="shared" si="4"/>
        <v>1</v>
      </c>
      <c r="Q44" s="133" t="s">
        <v>3249</v>
      </c>
      <c r="R44" s="150" t="b">
        <f t="shared" si="5"/>
        <v>1</v>
      </c>
      <c r="S44" s="151" t="b">
        <f t="shared" si="6"/>
        <v>1</v>
      </c>
      <c r="T44" s="152" t="b">
        <f t="shared" si="7"/>
        <v>1</v>
      </c>
    </row>
    <row r="45" spans="1:20" ht="45.75" customHeight="1">
      <c r="A45" s="133" t="s">
        <v>3256</v>
      </c>
      <c r="B45" s="14">
        <v>5</v>
      </c>
      <c r="C45" s="29" t="s">
        <v>3315</v>
      </c>
      <c r="D45" s="27" t="s">
        <v>3264</v>
      </c>
      <c r="E45" s="27"/>
      <c r="F45" s="27"/>
      <c r="G45" s="27"/>
      <c r="H45" s="27"/>
      <c r="I45" s="27"/>
      <c r="J45" s="27">
        <v>154399</v>
      </c>
      <c r="K45" s="27" t="s">
        <v>3316</v>
      </c>
      <c r="L45" s="173" t="s">
        <v>3317</v>
      </c>
      <c r="M45" s="34" t="s">
        <v>3248</v>
      </c>
      <c r="N45" s="149" t="str">
        <f t="shared" si="2"/>
        <v/>
      </c>
      <c r="O45" s="133">
        <f t="shared" si="3"/>
        <v>0</v>
      </c>
      <c r="P45" s="148" t="b">
        <f t="shared" si="4"/>
        <v>1</v>
      </c>
      <c r="Q45" s="133" t="s">
        <v>3249</v>
      </c>
      <c r="R45" s="150" t="b">
        <f t="shared" si="5"/>
        <v>1</v>
      </c>
      <c r="S45" s="151" t="b">
        <f t="shared" si="6"/>
        <v>1</v>
      </c>
      <c r="T45" s="152" t="b">
        <f t="shared" si="7"/>
        <v>1</v>
      </c>
    </row>
    <row r="46" spans="1:20" ht="45.75" customHeight="1">
      <c r="A46" s="133" t="s">
        <v>3260</v>
      </c>
      <c r="B46" s="14">
        <v>6</v>
      </c>
      <c r="C46" s="29" t="s">
        <v>3306</v>
      </c>
      <c r="D46" s="27" t="s">
        <v>3264</v>
      </c>
      <c r="E46" s="27"/>
      <c r="F46" s="27"/>
      <c r="G46" s="27"/>
      <c r="H46" s="27"/>
      <c r="I46" s="27"/>
      <c r="J46" s="27">
        <v>226076</v>
      </c>
      <c r="K46" s="27" t="s">
        <v>3247</v>
      </c>
      <c r="L46" s="27" t="s">
        <v>3307</v>
      </c>
      <c r="M46" s="34" t="s">
        <v>3248</v>
      </c>
      <c r="N46" s="149" t="str">
        <f t="shared" si="2"/>
        <v/>
      </c>
      <c r="O46" s="133">
        <f t="shared" si="3"/>
        <v>0</v>
      </c>
      <c r="P46" s="148" t="b">
        <f t="shared" si="4"/>
        <v>1</v>
      </c>
      <c r="Q46" s="133" t="s">
        <v>3249</v>
      </c>
      <c r="R46" s="150" t="b">
        <f t="shared" si="5"/>
        <v>1</v>
      </c>
      <c r="S46" s="151" t="b">
        <f t="shared" si="6"/>
        <v>1</v>
      </c>
      <c r="T46" s="152" t="b">
        <f t="shared" si="7"/>
        <v>1</v>
      </c>
    </row>
    <row r="47" spans="1:20" ht="45.75" customHeight="1">
      <c r="A47" s="133" t="s">
        <v>3262</v>
      </c>
      <c r="B47" s="14">
        <v>7</v>
      </c>
      <c r="C47" s="29" t="s">
        <v>3302</v>
      </c>
      <c r="D47" s="27" t="s">
        <v>3258</v>
      </c>
      <c r="E47" s="27"/>
      <c r="F47" s="27"/>
      <c r="G47" s="27"/>
      <c r="H47" s="27"/>
      <c r="I47" s="27"/>
      <c r="J47" s="27">
        <v>1386</v>
      </c>
      <c r="K47" s="27" t="s">
        <v>3247</v>
      </c>
      <c r="L47" s="27" t="s">
        <v>3303</v>
      </c>
      <c r="M47" s="34" t="s">
        <v>3248</v>
      </c>
      <c r="N47" s="149" t="str">
        <f t="shared" si="2"/>
        <v/>
      </c>
      <c r="O47" s="133">
        <f t="shared" si="3"/>
        <v>0</v>
      </c>
      <c r="P47" s="148" t="b">
        <f t="shared" si="4"/>
        <v>1</v>
      </c>
      <c r="Q47" s="133" t="s">
        <v>3249</v>
      </c>
      <c r="R47" s="150" t="b">
        <f t="shared" si="5"/>
        <v>1</v>
      </c>
      <c r="S47" s="151" t="b">
        <f t="shared" si="6"/>
        <v>1</v>
      </c>
      <c r="T47" s="152" t="b">
        <f t="shared" si="7"/>
        <v>1</v>
      </c>
    </row>
    <row r="48" spans="1:20" ht="45.75" customHeight="1">
      <c r="A48" s="133" t="s">
        <v>3267</v>
      </c>
      <c r="B48" s="14">
        <v>8</v>
      </c>
      <c r="C48" s="29" t="s">
        <v>3302</v>
      </c>
      <c r="D48" s="27" t="s">
        <v>3264</v>
      </c>
      <c r="E48" s="27"/>
      <c r="F48" s="27"/>
      <c r="G48" s="27"/>
      <c r="H48" s="27"/>
      <c r="I48" s="27"/>
      <c r="J48" s="27">
        <v>232011</v>
      </c>
      <c r="K48" s="27" t="s">
        <v>3247</v>
      </c>
      <c r="L48" s="27" t="s">
        <v>3303</v>
      </c>
      <c r="M48" s="34" t="s">
        <v>3248</v>
      </c>
      <c r="N48" s="149" t="str">
        <f t="shared" si="2"/>
        <v/>
      </c>
      <c r="O48" s="133">
        <f t="shared" si="3"/>
        <v>0</v>
      </c>
      <c r="P48" s="148" t="b">
        <f t="shared" si="4"/>
        <v>1</v>
      </c>
      <c r="Q48" s="133" t="s">
        <v>3249</v>
      </c>
      <c r="R48" s="150" t="b">
        <f t="shared" si="5"/>
        <v>1</v>
      </c>
      <c r="S48" s="151" t="b">
        <f t="shared" si="6"/>
        <v>1</v>
      </c>
      <c r="T48" s="152" t="b">
        <f t="shared" si="7"/>
        <v>1</v>
      </c>
    </row>
    <row r="49" spans="1:20" ht="45.75" customHeight="1">
      <c r="A49" s="133" t="s">
        <v>3268</v>
      </c>
      <c r="B49" s="14">
        <v>9</v>
      </c>
      <c r="C49" s="29" t="s">
        <v>3282</v>
      </c>
      <c r="D49" s="27" t="s">
        <v>3283</v>
      </c>
      <c r="E49" s="27"/>
      <c r="F49" s="27"/>
      <c r="G49" s="27"/>
      <c r="H49" s="27"/>
      <c r="I49" s="27"/>
      <c r="J49" s="27">
        <v>394102.2382616995</v>
      </c>
      <c r="K49" s="27" t="s">
        <v>3247</v>
      </c>
      <c r="L49" s="27" t="s">
        <v>3284</v>
      </c>
      <c r="M49" s="34" t="s">
        <v>3248</v>
      </c>
      <c r="N49" s="149" t="str">
        <f t="shared" si="2"/>
        <v/>
      </c>
      <c r="O49" s="133">
        <f t="shared" si="3"/>
        <v>0</v>
      </c>
      <c r="P49" s="148" t="b">
        <f t="shared" si="4"/>
        <v>1</v>
      </c>
      <c r="Q49" s="133" t="s">
        <v>3249</v>
      </c>
      <c r="R49" s="150" t="b">
        <f t="shared" si="5"/>
        <v>1</v>
      </c>
      <c r="S49" s="151" t="b">
        <f t="shared" si="6"/>
        <v>1</v>
      </c>
      <c r="T49" s="152" t="b">
        <f t="shared" si="7"/>
        <v>1</v>
      </c>
    </row>
    <row r="50" spans="1:20" ht="45.75" customHeight="1">
      <c r="A50" s="133" t="s">
        <v>3269</v>
      </c>
      <c r="B50" s="14">
        <v>10</v>
      </c>
      <c r="C50" s="29" t="s">
        <v>3272</v>
      </c>
      <c r="D50" s="27" t="s">
        <v>3273</v>
      </c>
      <c r="E50" s="27"/>
      <c r="F50" s="27"/>
      <c r="G50" s="27"/>
      <c r="H50" s="27"/>
      <c r="I50" s="27">
        <v>7404735.8408575319</v>
      </c>
      <c r="J50" s="27"/>
      <c r="K50" s="27" t="s">
        <v>3247</v>
      </c>
      <c r="L50" s="27" t="s">
        <v>3274</v>
      </c>
      <c r="M50" s="34" t="s">
        <v>3248</v>
      </c>
      <c r="N50" s="149" t="str">
        <f t="shared" si="2"/>
        <v/>
      </c>
      <c r="O50" s="133">
        <f t="shared" si="3"/>
        <v>0</v>
      </c>
      <c r="P50" s="148" t="b">
        <f t="shared" si="4"/>
        <v>1</v>
      </c>
      <c r="Q50" s="133" t="s">
        <v>3249</v>
      </c>
      <c r="R50" s="150" t="b">
        <f t="shared" si="5"/>
        <v>1</v>
      </c>
      <c r="S50" s="151" t="b">
        <f t="shared" si="6"/>
        <v>1</v>
      </c>
      <c r="T50" s="152" t="b">
        <f t="shared" si="7"/>
        <v>1</v>
      </c>
    </row>
    <row r="51" spans="1:20" ht="45.75" customHeight="1">
      <c r="A51" s="133" t="s">
        <v>3271</v>
      </c>
      <c r="B51" s="14">
        <v>11</v>
      </c>
      <c r="C51" s="29" t="s">
        <v>3295</v>
      </c>
      <c r="D51" s="27" t="s">
        <v>3264</v>
      </c>
      <c r="E51" s="27"/>
      <c r="F51" s="27"/>
      <c r="G51" s="27"/>
      <c r="H51" s="27"/>
      <c r="I51" s="27"/>
      <c r="J51" s="27">
        <v>327475</v>
      </c>
      <c r="K51" s="27" t="s">
        <v>3247</v>
      </c>
      <c r="L51" s="27" t="s">
        <v>3296</v>
      </c>
      <c r="M51" s="34" t="s">
        <v>3248</v>
      </c>
      <c r="N51" s="149" t="str">
        <f t="shared" si="2"/>
        <v/>
      </c>
      <c r="O51" s="133">
        <f t="shared" si="3"/>
        <v>0</v>
      </c>
      <c r="P51" s="148" t="b">
        <f t="shared" si="4"/>
        <v>1</v>
      </c>
      <c r="Q51" s="133" t="s">
        <v>3249</v>
      </c>
      <c r="R51" s="150" t="b">
        <f t="shared" si="5"/>
        <v>1</v>
      </c>
      <c r="S51" s="151" t="b">
        <f t="shared" si="6"/>
        <v>1</v>
      </c>
      <c r="T51" s="152" t="b">
        <f t="shared" si="7"/>
        <v>1</v>
      </c>
    </row>
    <row r="52" spans="1:20" ht="45.75" customHeight="1">
      <c r="A52" s="133" t="s">
        <v>3275</v>
      </c>
      <c r="B52" s="14">
        <v>12</v>
      </c>
      <c r="C52" s="29" t="s">
        <v>3279</v>
      </c>
      <c r="D52" s="27" t="s">
        <v>3264</v>
      </c>
      <c r="E52" s="27"/>
      <c r="F52" s="27"/>
      <c r="G52" s="27"/>
      <c r="H52" s="27"/>
      <c r="I52" s="27"/>
      <c r="J52" s="27">
        <v>614494</v>
      </c>
      <c r="K52" s="27" t="s">
        <v>3247</v>
      </c>
      <c r="L52" s="27" t="s">
        <v>3280</v>
      </c>
      <c r="M52" s="34" t="s">
        <v>3248</v>
      </c>
      <c r="N52" s="149" t="str">
        <f t="shared" si="2"/>
        <v/>
      </c>
      <c r="O52" s="133">
        <f t="shared" si="3"/>
        <v>0</v>
      </c>
      <c r="P52" s="148" t="b">
        <f t="shared" si="4"/>
        <v>1</v>
      </c>
      <c r="Q52" s="133" t="s">
        <v>3249</v>
      </c>
      <c r="R52" s="150" t="b">
        <f t="shared" si="5"/>
        <v>1</v>
      </c>
      <c r="S52" s="151" t="b">
        <f t="shared" si="6"/>
        <v>1</v>
      </c>
      <c r="T52" s="152" t="b">
        <f t="shared" si="7"/>
        <v>1</v>
      </c>
    </row>
    <row r="53" spans="1:20" ht="45.75" customHeight="1">
      <c r="A53" s="133" t="s">
        <v>3278</v>
      </c>
      <c r="B53" s="14">
        <v>13</v>
      </c>
      <c r="C53" s="29" t="s">
        <v>3326</v>
      </c>
      <c r="D53" s="27" t="s">
        <v>3264</v>
      </c>
      <c r="E53" s="27"/>
      <c r="F53" s="27"/>
      <c r="G53" s="27"/>
      <c r="H53" s="27"/>
      <c r="I53" s="27"/>
      <c r="J53" s="27">
        <v>18012</v>
      </c>
      <c r="K53" s="27" t="s">
        <v>3316</v>
      </c>
      <c r="L53" s="27" t="s">
        <v>3327</v>
      </c>
      <c r="M53" s="34" t="s">
        <v>3248</v>
      </c>
      <c r="N53" s="149" t="str">
        <f t="shared" si="2"/>
        <v/>
      </c>
      <c r="O53" s="133">
        <f t="shared" si="3"/>
        <v>0</v>
      </c>
      <c r="P53" s="148" t="b">
        <f t="shared" si="4"/>
        <v>1</v>
      </c>
      <c r="Q53" s="133" t="s">
        <v>3249</v>
      </c>
      <c r="R53" s="150" t="b">
        <f t="shared" si="5"/>
        <v>1</v>
      </c>
      <c r="S53" s="151" t="b">
        <f t="shared" si="6"/>
        <v>1</v>
      </c>
      <c r="T53" s="152" t="b">
        <f t="shared" si="7"/>
        <v>1</v>
      </c>
    </row>
    <row r="54" spans="1:20" ht="45.75" customHeight="1">
      <c r="A54" s="133" t="s">
        <v>3281</v>
      </c>
      <c r="B54" s="14">
        <v>14</v>
      </c>
      <c r="C54" s="29" t="s">
        <v>3263</v>
      </c>
      <c r="D54" s="27" t="s">
        <v>3258</v>
      </c>
      <c r="E54" s="27"/>
      <c r="F54" s="27">
        <v>10787.46</v>
      </c>
      <c r="G54" s="27"/>
      <c r="H54" s="27"/>
      <c r="I54" s="27"/>
      <c r="J54" s="27"/>
      <c r="K54" s="27" t="s">
        <v>3265</v>
      </c>
      <c r="L54" s="27" t="s">
        <v>3266</v>
      </c>
      <c r="M54" s="34" t="s">
        <v>3248</v>
      </c>
      <c r="N54" s="149" t="str">
        <f t="shared" si="2"/>
        <v/>
      </c>
      <c r="O54" s="133">
        <f t="shared" si="3"/>
        <v>0</v>
      </c>
      <c r="P54" s="148" t="b">
        <f t="shared" si="4"/>
        <v>1</v>
      </c>
      <c r="Q54" s="133" t="s">
        <v>3249</v>
      </c>
      <c r="R54" s="150" t="b">
        <f t="shared" si="5"/>
        <v>1</v>
      </c>
      <c r="S54" s="151" t="b">
        <f t="shared" si="6"/>
        <v>1</v>
      </c>
      <c r="T54" s="152" t="b">
        <f t="shared" si="7"/>
        <v>1</v>
      </c>
    </row>
    <row r="55" spans="1:20" ht="45.75" customHeight="1">
      <c r="A55" s="133" t="s">
        <v>3285</v>
      </c>
      <c r="B55" s="14">
        <v>15</v>
      </c>
      <c r="C55" s="29" t="s">
        <v>3263</v>
      </c>
      <c r="D55" s="27" t="s">
        <v>3264</v>
      </c>
      <c r="E55" s="27"/>
      <c r="F55" s="27">
        <v>7779929.6598053295</v>
      </c>
      <c r="G55" s="27"/>
      <c r="H55" s="27"/>
      <c r="I55" s="27"/>
      <c r="J55" s="27"/>
      <c r="K55" s="27" t="s">
        <v>3265</v>
      </c>
      <c r="L55" s="27" t="s">
        <v>3266</v>
      </c>
      <c r="M55" s="34" t="s">
        <v>3248</v>
      </c>
      <c r="N55" s="149" t="str">
        <f t="shared" si="2"/>
        <v/>
      </c>
      <c r="O55" s="133">
        <f t="shared" si="3"/>
        <v>0</v>
      </c>
      <c r="P55" s="148" t="b">
        <f t="shared" si="4"/>
        <v>1</v>
      </c>
      <c r="Q55" s="133" t="s">
        <v>3249</v>
      </c>
      <c r="R55" s="150" t="b">
        <f t="shared" si="5"/>
        <v>1</v>
      </c>
      <c r="S55" s="151" t="b">
        <f t="shared" si="6"/>
        <v>1</v>
      </c>
      <c r="T55" s="152" t="b">
        <f t="shared" si="7"/>
        <v>1</v>
      </c>
    </row>
    <row r="56" spans="1:20" ht="45.75" customHeight="1">
      <c r="A56" s="133" t="s">
        <v>3289</v>
      </c>
      <c r="B56" s="14">
        <v>16</v>
      </c>
      <c r="C56" s="29" t="s">
        <v>3263</v>
      </c>
      <c r="D56" s="27" t="s">
        <v>3270</v>
      </c>
      <c r="E56" s="27"/>
      <c r="F56" s="27">
        <v>101.60935126596101</v>
      </c>
      <c r="G56" s="27"/>
      <c r="H56" s="27"/>
      <c r="I56" s="27"/>
      <c r="J56" s="27"/>
      <c r="K56" s="27" t="s">
        <v>3265</v>
      </c>
      <c r="L56" s="27" t="s">
        <v>3266</v>
      </c>
      <c r="M56" s="34" t="s">
        <v>3248</v>
      </c>
      <c r="N56" s="149" t="str">
        <f t="shared" si="2"/>
        <v/>
      </c>
      <c r="O56" s="133">
        <f t="shared" si="3"/>
        <v>0</v>
      </c>
      <c r="P56" s="148" t="b">
        <f t="shared" si="4"/>
        <v>1</v>
      </c>
      <c r="Q56" s="133" t="s">
        <v>3249</v>
      </c>
      <c r="R56" s="150" t="b">
        <f t="shared" si="5"/>
        <v>1</v>
      </c>
      <c r="S56" s="151" t="b">
        <f t="shared" si="6"/>
        <v>1</v>
      </c>
      <c r="T56" s="152" t="b">
        <f t="shared" si="7"/>
        <v>1</v>
      </c>
    </row>
    <row r="57" spans="1:20" ht="45.75" customHeight="1">
      <c r="A57" s="133" t="s">
        <v>3293</v>
      </c>
      <c r="B57" s="14">
        <v>17</v>
      </c>
      <c r="C57" s="29" t="s">
        <v>3263</v>
      </c>
      <c r="D57" s="27" t="s">
        <v>3261</v>
      </c>
      <c r="E57" s="27"/>
      <c r="F57" s="27">
        <v>718460</v>
      </c>
      <c r="G57" s="27"/>
      <c r="H57" s="27"/>
      <c r="I57" s="27"/>
      <c r="J57" s="27"/>
      <c r="K57" s="27" t="s">
        <v>3265</v>
      </c>
      <c r="L57" s="27" t="s">
        <v>3266</v>
      </c>
      <c r="M57" s="34" t="s">
        <v>3248</v>
      </c>
      <c r="N57" s="149" t="str">
        <f t="shared" si="2"/>
        <v/>
      </c>
      <c r="O57" s="133">
        <f t="shared" si="3"/>
        <v>0</v>
      </c>
      <c r="P57" s="148" t="b">
        <f t="shared" si="4"/>
        <v>1</v>
      </c>
      <c r="Q57" s="133" t="s">
        <v>3249</v>
      </c>
      <c r="R57" s="150" t="b">
        <f t="shared" si="5"/>
        <v>1</v>
      </c>
      <c r="S57" s="151" t="b">
        <f t="shared" si="6"/>
        <v>1</v>
      </c>
      <c r="T57" s="152" t="b">
        <f t="shared" si="7"/>
        <v>1</v>
      </c>
    </row>
    <row r="58" spans="1:20" ht="45.75" customHeight="1">
      <c r="A58" s="133" t="s">
        <v>3294</v>
      </c>
      <c r="B58" s="14">
        <v>18</v>
      </c>
      <c r="C58" s="29" t="s">
        <v>3311</v>
      </c>
      <c r="D58" s="27" t="s">
        <v>3258</v>
      </c>
      <c r="E58" s="27"/>
      <c r="F58" s="27">
        <v>42657.432429179469</v>
      </c>
      <c r="G58" s="27">
        <v>29961.85</v>
      </c>
      <c r="H58" s="27"/>
      <c r="I58" s="27"/>
      <c r="J58" s="27">
        <v>56989.019433764253</v>
      </c>
      <c r="K58" s="27" t="s">
        <v>3247</v>
      </c>
      <c r="L58" s="27" t="s">
        <v>3312</v>
      </c>
      <c r="M58" s="34" t="s">
        <v>3248</v>
      </c>
      <c r="N58" s="149" t="str">
        <f t="shared" si="2"/>
        <v/>
      </c>
      <c r="O58" s="133">
        <f t="shared" si="3"/>
        <v>0</v>
      </c>
      <c r="P58" s="148" t="b">
        <f t="shared" si="4"/>
        <v>1</v>
      </c>
      <c r="Q58" s="133" t="s">
        <v>3249</v>
      </c>
      <c r="R58" s="150" t="b">
        <f t="shared" si="5"/>
        <v>1</v>
      </c>
      <c r="S58" s="151" t="b">
        <f t="shared" si="6"/>
        <v>1</v>
      </c>
      <c r="T58" s="152" t="b">
        <f t="shared" si="7"/>
        <v>1</v>
      </c>
    </row>
    <row r="59" spans="1:20" ht="45.75" customHeight="1">
      <c r="A59" s="133" t="s">
        <v>3297</v>
      </c>
      <c r="B59" s="14">
        <v>19</v>
      </c>
      <c r="C59" s="29" t="s">
        <v>3311</v>
      </c>
      <c r="D59" s="27" t="s">
        <v>3270</v>
      </c>
      <c r="E59" s="27"/>
      <c r="F59" s="27"/>
      <c r="G59" s="27">
        <v>1000</v>
      </c>
      <c r="H59" s="27"/>
      <c r="I59" s="27"/>
      <c r="J59" s="27">
        <v>37396.156893724357</v>
      </c>
      <c r="K59" s="27" t="s">
        <v>3247</v>
      </c>
      <c r="L59" s="27" t="s">
        <v>3312</v>
      </c>
      <c r="M59" s="34" t="s">
        <v>3248</v>
      </c>
      <c r="N59" s="149" t="str">
        <f t="shared" si="2"/>
        <v/>
      </c>
      <c r="O59" s="133">
        <f t="shared" si="3"/>
        <v>0</v>
      </c>
      <c r="P59" s="148" t="b">
        <f t="shared" si="4"/>
        <v>1</v>
      </c>
      <c r="Q59" s="133" t="s">
        <v>3249</v>
      </c>
      <c r="R59" s="150" t="b">
        <f t="shared" si="5"/>
        <v>1</v>
      </c>
      <c r="S59" s="151" t="b">
        <f t="shared" si="6"/>
        <v>1</v>
      </c>
      <c r="T59" s="152" t="b">
        <f t="shared" si="7"/>
        <v>1</v>
      </c>
    </row>
    <row r="60" spans="1:20" ht="45.75" customHeight="1">
      <c r="A60" s="133" t="s">
        <v>3300</v>
      </c>
      <c r="B60" s="14">
        <v>20</v>
      </c>
      <c r="C60" s="29" t="s">
        <v>3309</v>
      </c>
      <c r="D60" s="27" t="s">
        <v>3264</v>
      </c>
      <c r="E60" s="27"/>
      <c r="F60" s="27"/>
      <c r="G60" s="27"/>
      <c r="H60" s="27"/>
      <c r="I60" s="27"/>
      <c r="J60" s="27">
        <v>214672</v>
      </c>
      <c r="K60" s="27" t="s">
        <v>3287</v>
      </c>
      <c r="L60" s="173" t="s">
        <v>3544</v>
      </c>
      <c r="M60" s="34" t="s">
        <v>3248</v>
      </c>
      <c r="N60" s="149" t="str">
        <f t="shared" si="2"/>
        <v/>
      </c>
      <c r="O60" s="133">
        <f t="shared" si="3"/>
        <v>0</v>
      </c>
      <c r="P60" s="148" t="b">
        <f t="shared" si="4"/>
        <v>1</v>
      </c>
      <c r="Q60" s="133" t="s">
        <v>3249</v>
      </c>
      <c r="R60" s="150" t="b">
        <f t="shared" si="5"/>
        <v>1</v>
      </c>
      <c r="S60" s="151" t="b">
        <f t="shared" si="6"/>
        <v>1</v>
      </c>
      <c r="T60" s="152" t="b">
        <f t="shared" si="7"/>
        <v>1</v>
      </c>
    </row>
    <row r="61" spans="1:20" ht="45.75" customHeight="1">
      <c r="A61" s="133" t="s">
        <v>3301</v>
      </c>
      <c r="B61" s="14">
        <v>21</v>
      </c>
      <c r="C61" s="29" t="s">
        <v>3319</v>
      </c>
      <c r="D61" s="27" t="s">
        <v>3320</v>
      </c>
      <c r="E61" s="27"/>
      <c r="F61" s="27"/>
      <c r="G61" s="27"/>
      <c r="H61" s="27"/>
      <c r="I61" s="27">
        <v>39539</v>
      </c>
      <c r="J61" s="27"/>
      <c r="K61" s="27" t="s">
        <v>3247</v>
      </c>
      <c r="L61" s="27" t="s">
        <v>3321</v>
      </c>
      <c r="M61" s="34" t="s">
        <v>3248</v>
      </c>
      <c r="N61" s="149" t="str">
        <f t="shared" si="2"/>
        <v/>
      </c>
      <c r="O61" s="133">
        <f t="shared" si="3"/>
        <v>0</v>
      </c>
      <c r="P61" s="148" t="b">
        <f t="shared" si="4"/>
        <v>1</v>
      </c>
      <c r="Q61" s="133" t="s">
        <v>3249</v>
      </c>
      <c r="R61" s="150" t="b">
        <f t="shared" si="5"/>
        <v>1</v>
      </c>
      <c r="S61" s="151" t="b">
        <f t="shared" si="6"/>
        <v>1</v>
      </c>
      <c r="T61" s="152" t="b">
        <f t="shared" si="7"/>
        <v>1</v>
      </c>
    </row>
    <row r="62" spans="1:20" ht="45.75" customHeight="1">
      <c r="A62" s="133" t="s">
        <v>3304</v>
      </c>
      <c r="B62" s="14">
        <v>22</v>
      </c>
      <c r="C62" s="29" t="s">
        <v>3337</v>
      </c>
      <c r="D62" s="27" t="s">
        <v>3258</v>
      </c>
      <c r="E62" s="27"/>
      <c r="F62" s="27"/>
      <c r="G62" s="27"/>
      <c r="H62" s="27"/>
      <c r="I62" s="27"/>
      <c r="J62" s="27">
        <v>4633</v>
      </c>
      <c r="K62" s="27" t="s">
        <v>3247</v>
      </c>
      <c r="L62" s="27" t="s">
        <v>3338</v>
      </c>
      <c r="M62" s="34" t="s">
        <v>3248</v>
      </c>
      <c r="N62" s="149" t="str">
        <f t="shared" si="2"/>
        <v/>
      </c>
      <c r="O62" s="133">
        <f t="shared" si="3"/>
        <v>0</v>
      </c>
      <c r="P62" s="148" t="b">
        <f t="shared" si="4"/>
        <v>1</v>
      </c>
      <c r="Q62" s="133" t="s">
        <v>3249</v>
      </c>
      <c r="R62" s="150" t="b">
        <f t="shared" si="5"/>
        <v>1</v>
      </c>
      <c r="S62" s="151" t="b">
        <f t="shared" si="6"/>
        <v>1</v>
      </c>
      <c r="T62" s="152" t="b">
        <f t="shared" si="7"/>
        <v>1</v>
      </c>
    </row>
    <row r="63" spans="1:20" ht="45.75" customHeight="1">
      <c r="A63" s="133" t="s">
        <v>3305</v>
      </c>
      <c r="B63" s="14">
        <v>23</v>
      </c>
      <c r="C63" s="29" t="s">
        <v>3290</v>
      </c>
      <c r="D63" s="27" t="s">
        <v>3258</v>
      </c>
      <c r="E63" s="27"/>
      <c r="F63" s="27"/>
      <c r="G63" s="27">
        <v>3575.5300026854779</v>
      </c>
      <c r="H63" s="27"/>
      <c r="I63" s="27"/>
      <c r="J63" s="27"/>
      <c r="K63" s="27" t="s">
        <v>3291</v>
      </c>
      <c r="L63" s="173" t="s">
        <v>3292</v>
      </c>
      <c r="M63" s="34" t="s">
        <v>3248</v>
      </c>
      <c r="N63" s="149" t="str">
        <f t="shared" si="2"/>
        <v/>
      </c>
      <c r="O63" s="133">
        <f t="shared" si="3"/>
        <v>0</v>
      </c>
      <c r="P63" s="148" t="b">
        <f t="shared" si="4"/>
        <v>1</v>
      </c>
      <c r="Q63" s="133" t="s">
        <v>3249</v>
      </c>
      <c r="R63" s="150" t="b">
        <f t="shared" si="5"/>
        <v>1</v>
      </c>
      <c r="S63" s="151" t="b">
        <f t="shared" si="6"/>
        <v>1</v>
      </c>
      <c r="T63" s="152" t="b">
        <f t="shared" si="7"/>
        <v>1</v>
      </c>
    </row>
    <row r="64" spans="1:20" ht="45.75" customHeight="1">
      <c r="A64" s="133" t="s">
        <v>3308</v>
      </c>
      <c r="B64" s="14">
        <v>24</v>
      </c>
      <c r="C64" s="29" t="s">
        <v>3290</v>
      </c>
      <c r="D64" s="27" t="s">
        <v>3264</v>
      </c>
      <c r="E64" s="27"/>
      <c r="F64" s="27"/>
      <c r="G64" s="27">
        <v>331058</v>
      </c>
      <c r="H64" s="27"/>
      <c r="I64" s="27"/>
      <c r="J64" s="27"/>
      <c r="K64" s="27" t="s">
        <v>3291</v>
      </c>
      <c r="L64" s="27" t="s">
        <v>3292</v>
      </c>
      <c r="M64" s="34" t="s">
        <v>3248</v>
      </c>
      <c r="N64" s="149" t="str">
        <f t="shared" si="2"/>
        <v/>
      </c>
      <c r="O64" s="133">
        <f t="shared" si="3"/>
        <v>0</v>
      </c>
      <c r="P64" s="148" t="b">
        <f t="shared" si="4"/>
        <v>1</v>
      </c>
      <c r="Q64" s="133" t="s">
        <v>3249</v>
      </c>
      <c r="R64" s="150" t="b">
        <f t="shared" si="5"/>
        <v>1</v>
      </c>
      <c r="S64" s="151" t="b">
        <f t="shared" si="6"/>
        <v>1</v>
      </c>
      <c r="T64" s="152" t="b">
        <f t="shared" si="7"/>
        <v>1</v>
      </c>
    </row>
    <row r="65" spans="1:20" ht="45.75" customHeight="1">
      <c r="A65" s="133" t="s">
        <v>3310</v>
      </c>
      <c r="B65" s="14">
        <v>25</v>
      </c>
      <c r="C65" s="29" t="s">
        <v>3332</v>
      </c>
      <c r="D65" s="27" t="s">
        <v>3258</v>
      </c>
      <c r="E65" s="27"/>
      <c r="F65" s="27"/>
      <c r="G65" s="27"/>
      <c r="H65" s="27"/>
      <c r="I65" s="27"/>
      <c r="J65" s="27">
        <v>9567.6</v>
      </c>
      <c r="K65" s="27" t="s">
        <v>3247</v>
      </c>
      <c r="L65" s="27" t="s">
        <v>3333</v>
      </c>
      <c r="M65" s="34" t="s">
        <v>3248</v>
      </c>
      <c r="N65" s="149" t="str">
        <f t="shared" si="2"/>
        <v/>
      </c>
      <c r="O65" s="133">
        <f t="shared" si="3"/>
        <v>0</v>
      </c>
      <c r="P65" s="148" t="b">
        <f t="shared" si="4"/>
        <v>1</v>
      </c>
      <c r="Q65" s="133" t="s">
        <v>3249</v>
      </c>
      <c r="R65" s="150" t="b">
        <f t="shared" si="5"/>
        <v>1</v>
      </c>
      <c r="S65" s="151" t="b">
        <f t="shared" si="6"/>
        <v>1</v>
      </c>
      <c r="T65" s="152" t="b">
        <f t="shared" si="7"/>
        <v>1</v>
      </c>
    </row>
    <row r="66" spans="1:20" ht="45.75" customHeight="1">
      <c r="A66" s="133" t="s">
        <v>3313</v>
      </c>
      <c r="B66" s="14">
        <v>26</v>
      </c>
      <c r="C66" s="29" t="s">
        <v>3335</v>
      </c>
      <c r="D66" s="27" t="s">
        <v>3258</v>
      </c>
      <c r="E66" s="27"/>
      <c r="F66" s="27"/>
      <c r="G66" s="27">
        <v>7500</v>
      </c>
      <c r="H66" s="27"/>
      <c r="I66" s="27"/>
      <c r="J66" s="27"/>
      <c r="K66" s="27" t="s">
        <v>3287</v>
      </c>
      <c r="L66" s="173" t="s">
        <v>3545</v>
      </c>
      <c r="M66" s="34" t="s">
        <v>3248</v>
      </c>
      <c r="N66" s="149" t="str">
        <f t="shared" si="2"/>
        <v/>
      </c>
      <c r="O66" s="133">
        <f t="shared" si="3"/>
        <v>0</v>
      </c>
      <c r="P66" s="148" t="b">
        <f t="shared" si="4"/>
        <v>1</v>
      </c>
      <c r="Q66" s="133" t="s">
        <v>3249</v>
      </c>
      <c r="R66" s="150" t="b">
        <f t="shared" si="5"/>
        <v>1</v>
      </c>
      <c r="S66" s="151" t="b">
        <f t="shared" si="6"/>
        <v>1</v>
      </c>
      <c r="T66" s="152" t="b">
        <f t="shared" si="7"/>
        <v>1</v>
      </c>
    </row>
    <row r="67" spans="1:20" ht="45.75" customHeight="1">
      <c r="A67" s="133" t="s">
        <v>3314</v>
      </c>
      <c r="B67" s="14">
        <v>27</v>
      </c>
      <c r="C67" s="29" t="s">
        <v>3286</v>
      </c>
      <c r="D67" s="27" t="s">
        <v>3264</v>
      </c>
      <c r="E67" s="27"/>
      <c r="F67" s="27">
        <v>388154</v>
      </c>
      <c r="G67" s="27"/>
      <c r="H67" s="27"/>
      <c r="I67" s="27"/>
      <c r="J67" s="27"/>
      <c r="K67" s="27" t="s">
        <v>3287</v>
      </c>
      <c r="L67" s="27" t="s">
        <v>3288</v>
      </c>
      <c r="M67" s="34" t="s">
        <v>3248</v>
      </c>
      <c r="N67" s="149" t="str">
        <f t="shared" si="2"/>
        <v/>
      </c>
      <c r="O67" s="133">
        <f t="shared" si="3"/>
        <v>0</v>
      </c>
      <c r="P67" s="148" t="b">
        <f t="shared" si="4"/>
        <v>1</v>
      </c>
      <c r="Q67" s="133" t="s">
        <v>3249</v>
      </c>
      <c r="R67" s="150" t="b">
        <f t="shared" si="5"/>
        <v>1</v>
      </c>
      <c r="S67" s="151" t="b">
        <f t="shared" si="6"/>
        <v>1</v>
      </c>
      <c r="T67" s="152" t="b">
        <f t="shared" si="7"/>
        <v>1</v>
      </c>
    </row>
    <row r="68" spans="1:20" ht="45.75" customHeight="1">
      <c r="A68" s="133" t="s">
        <v>3318</v>
      </c>
      <c r="B68" s="14">
        <v>28</v>
      </c>
      <c r="C68" s="29" t="s">
        <v>3276</v>
      </c>
      <c r="D68" s="27" t="s">
        <v>3258</v>
      </c>
      <c r="E68" s="27"/>
      <c r="F68" s="27"/>
      <c r="G68" s="27"/>
      <c r="H68" s="27"/>
      <c r="I68" s="27">
        <v>3825891.8299999996</v>
      </c>
      <c r="J68" s="27"/>
      <c r="K68" s="27" t="s">
        <v>3247</v>
      </c>
      <c r="L68" s="27" t="s">
        <v>3277</v>
      </c>
      <c r="M68" s="34" t="s">
        <v>3248</v>
      </c>
      <c r="N68" s="149" t="str">
        <f t="shared" si="2"/>
        <v/>
      </c>
      <c r="O68" s="133">
        <f t="shared" si="3"/>
        <v>0</v>
      </c>
      <c r="P68" s="148" t="b">
        <f t="shared" si="4"/>
        <v>1</v>
      </c>
      <c r="Q68" s="133" t="s">
        <v>3249</v>
      </c>
      <c r="R68" s="150" t="b">
        <f t="shared" si="5"/>
        <v>1</v>
      </c>
      <c r="S68" s="151" t="b">
        <f t="shared" si="6"/>
        <v>1</v>
      </c>
      <c r="T68" s="152" t="b">
        <f t="shared" si="7"/>
        <v>1</v>
      </c>
    </row>
    <row r="69" spans="1:20" ht="45.75" customHeight="1">
      <c r="A69" s="133" t="s">
        <v>3322</v>
      </c>
      <c r="B69" s="14">
        <v>29</v>
      </c>
      <c r="C69" s="29" t="s">
        <v>3323</v>
      </c>
      <c r="D69" s="27" t="s">
        <v>3258</v>
      </c>
      <c r="E69" s="27"/>
      <c r="F69" s="27">
        <v>1949.8037340408359</v>
      </c>
      <c r="G69" s="27"/>
      <c r="H69" s="27"/>
      <c r="I69" s="27"/>
      <c r="J69" s="27"/>
      <c r="K69" s="27" t="s">
        <v>3287</v>
      </c>
      <c r="L69" s="173" t="s">
        <v>3540</v>
      </c>
      <c r="M69" s="34" t="s">
        <v>3248</v>
      </c>
      <c r="N69" s="149" t="str">
        <f t="shared" si="2"/>
        <v/>
      </c>
      <c r="O69" s="133">
        <f t="shared" si="3"/>
        <v>0</v>
      </c>
      <c r="P69" s="148" t="b">
        <f t="shared" si="4"/>
        <v>1</v>
      </c>
      <c r="Q69" s="133" t="s">
        <v>3249</v>
      </c>
      <c r="R69" s="150" t="b">
        <f t="shared" si="5"/>
        <v>1</v>
      </c>
      <c r="S69" s="151" t="b">
        <f t="shared" si="6"/>
        <v>1</v>
      </c>
      <c r="T69" s="152" t="b">
        <f t="shared" si="7"/>
        <v>1</v>
      </c>
    </row>
    <row r="70" spans="1:20" ht="45.75" customHeight="1">
      <c r="A70" s="133" t="s">
        <v>3324</v>
      </c>
      <c r="B70" s="14">
        <v>30</v>
      </c>
      <c r="C70" s="29" t="s">
        <v>3323</v>
      </c>
      <c r="D70" s="27" t="s">
        <v>3270</v>
      </c>
      <c r="E70" s="27"/>
      <c r="F70" s="27">
        <v>22680.333679222338</v>
      </c>
      <c r="G70" s="27"/>
      <c r="H70" s="27"/>
      <c r="I70" s="27"/>
      <c r="J70" s="27"/>
      <c r="K70" s="27" t="s">
        <v>3287</v>
      </c>
      <c r="L70" s="173" t="s">
        <v>3540</v>
      </c>
      <c r="M70" s="34" t="s">
        <v>3248</v>
      </c>
      <c r="N70" s="149" t="str">
        <f t="shared" si="2"/>
        <v/>
      </c>
      <c r="O70" s="133">
        <f t="shared" si="3"/>
        <v>0</v>
      </c>
      <c r="P70" s="148" t="b">
        <f t="shared" si="4"/>
        <v>1</v>
      </c>
      <c r="Q70" s="133" t="s">
        <v>3249</v>
      </c>
      <c r="R70" s="150" t="b">
        <f t="shared" si="5"/>
        <v>1</v>
      </c>
      <c r="S70" s="151" t="b">
        <f t="shared" si="6"/>
        <v>1</v>
      </c>
      <c r="T70" s="152" t="b">
        <f t="shared" si="7"/>
        <v>1</v>
      </c>
    </row>
    <row r="71" spans="1:20" ht="45.75" customHeight="1">
      <c r="A71" s="133" t="s">
        <v>3325</v>
      </c>
      <c r="B71" s="14">
        <v>31</v>
      </c>
      <c r="C71" s="29" t="s">
        <v>3329</v>
      </c>
      <c r="D71" s="27" t="s">
        <v>3258</v>
      </c>
      <c r="E71" s="27"/>
      <c r="F71" s="27"/>
      <c r="G71" s="27"/>
      <c r="H71" s="27"/>
      <c r="I71" s="27"/>
      <c r="J71" s="27">
        <v>13982.997906152137</v>
      </c>
      <c r="K71" s="27" t="s">
        <v>3287</v>
      </c>
      <c r="L71" s="27" t="s">
        <v>3330</v>
      </c>
      <c r="M71" s="34" t="s">
        <v>3248</v>
      </c>
      <c r="N71" s="149" t="str">
        <f t="shared" si="2"/>
        <v/>
      </c>
      <c r="O71" s="133">
        <f t="shared" si="3"/>
        <v>0</v>
      </c>
      <c r="P71" s="148" t="b">
        <f t="shared" si="4"/>
        <v>1</v>
      </c>
      <c r="Q71" s="133" t="s">
        <v>3249</v>
      </c>
      <c r="R71" s="150" t="b">
        <f t="shared" si="5"/>
        <v>1</v>
      </c>
      <c r="S71" s="151" t="b">
        <f t="shared" si="6"/>
        <v>1</v>
      </c>
      <c r="T71" s="152" t="b">
        <f t="shared" si="7"/>
        <v>1</v>
      </c>
    </row>
    <row r="72" spans="1:20" ht="45.75" customHeight="1">
      <c r="A72" s="133" t="s">
        <v>3328</v>
      </c>
      <c r="B72" s="14">
        <v>32</v>
      </c>
      <c r="C72" s="29" t="s">
        <v>3340</v>
      </c>
      <c r="D72" s="27" t="s">
        <v>3258</v>
      </c>
      <c r="E72" s="27"/>
      <c r="F72" s="27"/>
      <c r="G72" s="27"/>
      <c r="H72" s="27"/>
      <c r="I72" s="27"/>
      <c r="J72" s="27">
        <v>4238.2950040282167</v>
      </c>
      <c r="K72" s="27" t="s">
        <v>3247</v>
      </c>
      <c r="L72" s="27" t="s">
        <v>3341</v>
      </c>
      <c r="M72" s="34" t="s">
        <v>3248</v>
      </c>
      <c r="N72" s="149" t="str">
        <f t="shared" si="2"/>
        <v/>
      </c>
      <c r="O72" s="133">
        <f t="shared" si="3"/>
        <v>0</v>
      </c>
      <c r="P72" s="148" t="b">
        <f t="shared" si="4"/>
        <v>1</v>
      </c>
      <c r="Q72" s="133" t="s">
        <v>3249</v>
      </c>
      <c r="R72" s="150" t="b">
        <f t="shared" si="5"/>
        <v>1</v>
      </c>
      <c r="S72" s="151" t="b">
        <f t="shared" si="6"/>
        <v>1</v>
      </c>
      <c r="T72" s="152" t="b">
        <f t="shared" si="7"/>
        <v>1</v>
      </c>
    </row>
    <row r="73" spans="1:20" ht="45.75" customHeight="1">
      <c r="A73" s="133" t="s">
        <v>3331</v>
      </c>
      <c r="B73" s="14">
        <v>33</v>
      </c>
      <c r="C73" s="29" t="s">
        <v>3245</v>
      </c>
      <c r="D73" s="27" t="s">
        <v>3255</v>
      </c>
      <c r="E73" s="27">
        <v>3973508</v>
      </c>
      <c r="F73" s="27"/>
      <c r="G73" s="27"/>
      <c r="H73" s="27"/>
      <c r="I73" s="27"/>
      <c r="J73" s="27"/>
      <c r="K73" s="27" t="s">
        <v>3247</v>
      </c>
      <c r="L73" s="173" t="s">
        <v>3542</v>
      </c>
      <c r="M73" s="34" t="s">
        <v>3248</v>
      </c>
      <c r="N73" s="149" t="str">
        <f t="shared" si="2"/>
        <v/>
      </c>
      <c r="O73" s="133">
        <f t="shared" si="3"/>
        <v>0</v>
      </c>
      <c r="P73" s="148" t="b">
        <f t="shared" si="4"/>
        <v>1</v>
      </c>
      <c r="Q73" s="133" t="s">
        <v>3249</v>
      </c>
      <c r="R73" s="150" t="b">
        <f t="shared" si="5"/>
        <v>1</v>
      </c>
      <c r="S73" s="151" t="b">
        <f t="shared" si="6"/>
        <v>1</v>
      </c>
      <c r="T73" s="152" t="b">
        <f t="shared" si="7"/>
        <v>1</v>
      </c>
    </row>
    <row r="74" spans="1:20" ht="45.75" customHeight="1">
      <c r="A74" s="133" t="s">
        <v>3334</v>
      </c>
      <c r="B74" s="14">
        <v>34</v>
      </c>
      <c r="C74" s="29" t="s">
        <v>3245</v>
      </c>
      <c r="D74" s="27" t="s">
        <v>3253</v>
      </c>
      <c r="E74" s="27">
        <v>10434160.51</v>
      </c>
      <c r="F74" s="27"/>
      <c r="G74" s="27"/>
      <c r="H74" s="27"/>
      <c r="I74" s="27"/>
      <c r="J74" s="27"/>
      <c r="K74" s="27" t="s">
        <v>3247</v>
      </c>
      <c r="L74" s="173" t="s">
        <v>3542</v>
      </c>
      <c r="M74" s="34" t="s">
        <v>3248</v>
      </c>
      <c r="N74" s="149" t="str">
        <f t="shared" si="2"/>
        <v/>
      </c>
      <c r="O74" s="133">
        <f t="shared" si="3"/>
        <v>0</v>
      </c>
      <c r="P74" s="148" t="b">
        <f t="shared" si="4"/>
        <v>1</v>
      </c>
      <c r="Q74" s="133" t="s">
        <v>3249</v>
      </c>
      <c r="R74" s="150" t="b">
        <f t="shared" si="5"/>
        <v>1</v>
      </c>
      <c r="S74" s="151" t="b">
        <f t="shared" si="6"/>
        <v>1</v>
      </c>
      <c r="T74" s="152" t="b">
        <f t="shared" si="7"/>
        <v>1</v>
      </c>
    </row>
    <row r="75" spans="1:20" ht="45.75" customHeight="1">
      <c r="A75" s="133" t="s">
        <v>3336</v>
      </c>
      <c r="B75" s="14">
        <v>35</v>
      </c>
      <c r="C75" s="29" t="s">
        <v>3245</v>
      </c>
      <c r="D75" s="27" t="s">
        <v>3246</v>
      </c>
      <c r="E75" s="27">
        <v>54138159</v>
      </c>
      <c r="F75" s="27"/>
      <c r="G75" s="27"/>
      <c r="H75" s="27"/>
      <c r="I75" s="27"/>
      <c r="J75" s="27"/>
      <c r="K75" s="27" t="s">
        <v>3247</v>
      </c>
      <c r="L75" s="173" t="s">
        <v>3542</v>
      </c>
      <c r="M75" s="34" t="s">
        <v>3248</v>
      </c>
      <c r="N75" s="149" t="str">
        <f t="shared" si="2"/>
        <v/>
      </c>
      <c r="O75" s="133">
        <f t="shared" si="3"/>
        <v>0</v>
      </c>
      <c r="P75" s="148" t="b">
        <f t="shared" si="4"/>
        <v>1</v>
      </c>
      <c r="Q75" s="133" t="s">
        <v>3249</v>
      </c>
      <c r="R75" s="150" t="b">
        <f t="shared" si="5"/>
        <v>1</v>
      </c>
      <c r="S75" s="151" t="b">
        <f t="shared" si="6"/>
        <v>1</v>
      </c>
      <c r="T75" s="152" t="b">
        <f t="shared" si="7"/>
        <v>1</v>
      </c>
    </row>
    <row r="76" spans="1:20" ht="45.75" customHeight="1">
      <c r="A76" s="133" t="s">
        <v>3339</v>
      </c>
      <c r="B76" s="14">
        <v>36</v>
      </c>
      <c r="C76" s="29" t="s">
        <v>3245</v>
      </c>
      <c r="D76" s="27" t="s">
        <v>3251</v>
      </c>
      <c r="E76" s="27">
        <v>16300517.226501303</v>
      </c>
      <c r="F76" s="27"/>
      <c r="G76" s="27"/>
      <c r="H76" s="27"/>
      <c r="I76" s="27"/>
      <c r="J76" s="27"/>
      <c r="K76" s="27" t="s">
        <v>3247</v>
      </c>
      <c r="L76" s="173" t="s">
        <v>3542</v>
      </c>
      <c r="M76" s="34" t="s">
        <v>3248</v>
      </c>
      <c r="N76" s="149" t="str">
        <f t="shared" si="2"/>
        <v/>
      </c>
      <c r="O76" s="133">
        <f t="shared" si="3"/>
        <v>0</v>
      </c>
      <c r="P76" s="148" t="b">
        <f t="shared" si="4"/>
        <v>1</v>
      </c>
      <c r="Q76" s="133" t="s">
        <v>3249</v>
      </c>
      <c r="R76" s="150" t="b">
        <f t="shared" si="5"/>
        <v>1</v>
      </c>
      <c r="S76" s="151" t="b">
        <f t="shared" si="6"/>
        <v>1</v>
      </c>
      <c r="T76" s="152" t="b">
        <f t="shared" si="7"/>
        <v>1</v>
      </c>
    </row>
    <row r="77" spans="1:20" ht="45.75" customHeight="1">
      <c r="A77" s="133" t="s">
        <v>3342</v>
      </c>
      <c r="B77" s="14">
        <v>37</v>
      </c>
      <c r="C77" s="29"/>
      <c r="D77" s="27"/>
      <c r="E77" s="27"/>
      <c r="F77" s="27"/>
      <c r="G77" s="27"/>
      <c r="H77" s="27"/>
      <c r="I77" s="27"/>
      <c r="J77" s="27"/>
      <c r="K77" s="27"/>
      <c r="L77" s="27"/>
      <c r="M77" s="34"/>
      <c r="N77" s="149" t="str">
        <f t="shared" si="2"/>
        <v/>
      </c>
      <c r="O77" s="133">
        <f t="shared" si="3"/>
        <v>0</v>
      </c>
      <c r="P77" s="148" t="b">
        <f t="shared" si="4"/>
        <v>1</v>
      </c>
      <c r="Q77" s="133" t="s">
        <v>3249</v>
      </c>
      <c r="R77" s="150" t="b">
        <f t="shared" si="5"/>
        <v>0</v>
      </c>
      <c r="S77" s="151" t="b">
        <f t="shared" si="6"/>
        <v>0</v>
      </c>
      <c r="T77" s="152" t="b">
        <f t="shared" si="7"/>
        <v>0</v>
      </c>
    </row>
    <row r="78" spans="1:20" ht="45.75" customHeight="1">
      <c r="A78" s="133" t="s">
        <v>3343</v>
      </c>
      <c r="B78" s="14">
        <v>38</v>
      </c>
      <c r="C78" s="29"/>
      <c r="D78" s="27"/>
      <c r="E78" s="27"/>
      <c r="F78" s="27"/>
      <c r="G78" s="27"/>
      <c r="H78" s="27"/>
      <c r="I78" s="27"/>
      <c r="J78" s="27"/>
      <c r="K78" s="27"/>
      <c r="L78" s="27"/>
      <c r="M78" s="34"/>
      <c r="N78" s="149" t="str">
        <f t="shared" si="2"/>
        <v/>
      </c>
      <c r="O78" s="133">
        <f t="shared" si="3"/>
        <v>0</v>
      </c>
      <c r="P78" s="148" t="b">
        <f t="shared" si="4"/>
        <v>1</v>
      </c>
      <c r="Q78" s="133" t="s">
        <v>3249</v>
      </c>
      <c r="R78" s="150" t="b">
        <f t="shared" si="5"/>
        <v>0</v>
      </c>
      <c r="S78" s="151" t="b">
        <f t="shared" si="6"/>
        <v>0</v>
      </c>
      <c r="T78" s="152" t="b">
        <f t="shared" si="7"/>
        <v>0</v>
      </c>
    </row>
    <row r="79" spans="1:20" ht="45.75" customHeight="1">
      <c r="A79" s="133" t="s">
        <v>3344</v>
      </c>
      <c r="B79" s="14">
        <v>39</v>
      </c>
      <c r="C79" s="29"/>
      <c r="D79" s="27"/>
      <c r="E79" s="27"/>
      <c r="F79" s="27"/>
      <c r="G79" s="27"/>
      <c r="H79" s="27"/>
      <c r="I79" s="27"/>
      <c r="J79" s="27"/>
      <c r="K79" s="27"/>
      <c r="L79" s="27"/>
      <c r="M79" s="34"/>
      <c r="N79" s="149" t="str">
        <f t="shared" si="2"/>
        <v/>
      </c>
      <c r="O79" s="133">
        <f t="shared" si="3"/>
        <v>0</v>
      </c>
      <c r="P79" s="148" t="b">
        <f t="shared" si="4"/>
        <v>1</v>
      </c>
      <c r="Q79" s="133" t="s">
        <v>3249</v>
      </c>
      <c r="R79" s="150" t="b">
        <f t="shared" si="5"/>
        <v>0</v>
      </c>
      <c r="S79" s="151" t="b">
        <f t="shared" si="6"/>
        <v>0</v>
      </c>
      <c r="T79" s="152" t="b">
        <f t="shared" si="7"/>
        <v>0</v>
      </c>
    </row>
    <row r="80" spans="1:20" ht="45.75" customHeight="1">
      <c r="A80" s="133" t="s">
        <v>3345</v>
      </c>
      <c r="B80" s="14">
        <v>40</v>
      </c>
      <c r="C80" s="29"/>
      <c r="D80" s="27"/>
      <c r="E80" s="27"/>
      <c r="F80" s="27"/>
      <c r="G80" s="27"/>
      <c r="H80" s="27"/>
      <c r="I80" s="27"/>
      <c r="J80" s="27"/>
      <c r="K80" s="27"/>
      <c r="L80" s="27"/>
      <c r="M80" s="34"/>
      <c r="N80" s="149" t="str">
        <f t="shared" si="2"/>
        <v/>
      </c>
      <c r="O80" s="133">
        <f t="shared" si="3"/>
        <v>0</v>
      </c>
      <c r="P80" s="148" t="b">
        <f t="shared" si="4"/>
        <v>1</v>
      </c>
      <c r="Q80" s="133" t="s">
        <v>3249</v>
      </c>
      <c r="R80" s="150" t="b">
        <f t="shared" si="5"/>
        <v>0</v>
      </c>
      <c r="S80" s="151" t="b">
        <f t="shared" si="6"/>
        <v>0</v>
      </c>
      <c r="T80" s="152" t="b">
        <f t="shared" si="7"/>
        <v>0</v>
      </c>
    </row>
    <row r="81" spans="1:20" ht="45.75" customHeight="1">
      <c r="A81" s="133" t="s">
        <v>3346</v>
      </c>
      <c r="B81" s="14">
        <v>41</v>
      </c>
      <c r="C81" s="29"/>
      <c r="D81" s="27"/>
      <c r="E81" s="27"/>
      <c r="F81" s="27"/>
      <c r="G81" s="27"/>
      <c r="H81" s="27"/>
      <c r="I81" s="27"/>
      <c r="J81" s="27"/>
      <c r="K81" s="27"/>
      <c r="L81" s="27"/>
      <c r="M81" s="34"/>
      <c r="N81" s="149" t="str">
        <f t="shared" si="2"/>
        <v/>
      </c>
      <c r="O81" s="133">
        <f t="shared" si="3"/>
        <v>0</v>
      </c>
      <c r="P81" s="148" t="b">
        <f t="shared" si="4"/>
        <v>1</v>
      </c>
      <c r="Q81" s="133" t="s">
        <v>3249</v>
      </c>
      <c r="R81" s="150" t="b">
        <f t="shared" si="5"/>
        <v>0</v>
      </c>
      <c r="S81" s="151" t="b">
        <f t="shared" si="6"/>
        <v>0</v>
      </c>
      <c r="T81" s="152" t="b">
        <f t="shared" si="7"/>
        <v>0</v>
      </c>
    </row>
    <row r="82" spans="1:20" ht="45.75" customHeight="1">
      <c r="A82" s="133" t="s">
        <v>3347</v>
      </c>
      <c r="B82" s="14">
        <v>42</v>
      </c>
      <c r="C82" s="29"/>
      <c r="D82" s="27"/>
      <c r="E82" s="27"/>
      <c r="F82" s="27"/>
      <c r="G82" s="27"/>
      <c r="H82" s="27"/>
      <c r="I82" s="27"/>
      <c r="J82" s="27"/>
      <c r="K82" s="27"/>
      <c r="L82" s="27"/>
      <c r="M82" s="34"/>
      <c r="N82" s="149" t="str">
        <f t="shared" si="2"/>
        <v/>
      </c>
      <c r="O82" s="133">
        <f t="shared" si="3"/>
        <v>0</v>
      </c>
      <c r="P82" s="148" t="b">
        <f t="shared" si="4"/>
        <v>1</v>
      </c>
      <c r="Q82" s="133" t="s">
        <v>3249</v>
      </c>
      <c r="R82" s="150" t="b">
        <f t="shared" si="5"/>
        <v>0</v>
      </c>
      <c r="S82" s="151" t="b">
        <f t="shared" si="6"/>
        <v>0</v>
      </c>
      <c r="T82" s="152" t="b">
        <f t="shared" si="7"/>
        <v>0</v>
      </c>
    </row>
    <row r="83" spans="1:20" ht="45.75" customHeight="1">
      <c r="A83" s="133" t="s">
        <v>3348</v>
      </c>
      <c r="B83" s="14">
        <v>43</v>
      </c>
      <c r="C83" s="29"/>
      <c r="D83" s="27"/>
      <c r="E83" s="27"/>
      <c r="F83" s="27"/>
      <c r="G83" s="27"/>
      <c r="H83" s="27"/>
      <c r="I83" s="27"/>
      <c r="J83" s="27"/>
      <c r="K83" s="27"/>
      <c r="L83" s="27"/>
      <c r="M83" s="34"/>
      <c r="N83" s="149" t="str">
        <f t="shared" si="2"/>
        <v/>
      </c>
      <c r="O83" s="133">
        <f t="shared" si="3"/>
        <v>0</v>
      </c>
      <c r="P83" s="148" t="b">
        <f t="shared" si="4"/>
        <v>1</v>
      </c>
      <c r="Q83" s="133" t="s">
        <v>3249</v>
      </c>
      <c r="R83" s="150" t="b">
        <f t="shared" si="5"/>
        <v>0</v>
      </c>
      <c r="S83" s="151" t="b">
        <f t="shared" si="6"/>
        <v>0</v>
      </c>
      <c r="T83" s="152" t="b">
        <f t="shared" si="7"/>
        <v>0</v>
      </c>
    </row>
    <row r="84" spans="1:20" ht="45.75" customHeight="1">
      <c r="A84" s="133" t="s">
        <v>3349</v>
      </c>
      <c r="B84" s="14">
        <v>44</v>
      </c>
      <c r="C84" s="29"/>
      <c r="D84" s="27"/>
      <c r="E84" s="27"/>
      <c r="F84" s="27"/>
      <c r="G84" s="27"/>
      <c r="H84" s="27"/>
      <c r="I84" s="27"/>
      <c r="J84" s="27"/>
      <c r="K84" s="27"/>
      <c r="L84" s="27"/>
      <c r="M84" s="34"/>
      <c r="N84" s="149" t="str">
        <f t="shared" si="2"/>
        <v/>
      </c>
      <c r="O84" s="133">
        <f t="shared" si="3"/>
        <v>0</v>
      </c>
      <c r="P84" s="148" t="b">
        <f t="shared" si="4"/>
        <v>1</v>
      </c>
      <c r="Q84" s="133" t="s">
        <v>3249</v>
      </c>
      <c r="R84" s="150" t="b">
        <f t="shared" si="5"/>
        <v>0</v>
      </c>
      <c r="S84" s="151" t="b">
        <f t="shared" si="6"/>
        <v>0</v>
      </c>
      <c r="T84" s="152" t="b">
        <f t="shared" si="7"/>
        <v>0</v>
      </c>
    </row>
    <row r="85" spans="1:20" ht="45.75" customHeight="1">
      <c r="A85" s="133" t="s">
        <v>3350</v>
      </c>
      <c r="B85" s="14">
        <v>45</v>
      </c>
      <c r="C85" s="29"/>
      <c r="D85" s="27"/>
      <c r="E85" s="27"/>
      <c r="F85" s="27"/>
      <c r="G85" s="27"/>
      <c r="H85" s="27"/>
      <c r="I85" s="27"/>
      <c r="J85" s="27"/>
      <c r="K85" s="27"/>
      <c r="L85" s="27"/>
      <c r="M85" s="34"/>
      <c r="N85" s="149" t="str">
        <f t="shared" si="2"/>
        <v/>
      </c>
      <c r="O85" s="133">
        <f t="shared" si="3"/>
        <v>0</v>
      </c>
      <c r="P85" s="148" t="b">
        <f t="shared" si="4"/>
        <v>1</v>
      </c>
      <c r="Q85" s="133" t="s">
        <v>3249</v>
      </c>
      <c r="R85" s="150" t="b">
        <f t="shared" si="5"/>
        <v>0</v>
      </c>
      <c r="S85" s="151" t="b">
        <f t="shared" si="6"/>
        <v>0</v>
      </c>
      <c r="T85" s="152" t="b">
        <f t="shared" si="7"/>
        <v>0</v>
      </c>
    </row>
    <row r="86" spans="1:20" ht="45.75" customHeight="1">
      <c r="A86" s="133" t="s">
        <v>3351</v>
      </c>
      <c r="B86" s="14">
        <v>46</v>
      </c>
      <c r="C86" s="29"/>
      <c r="D86" s="27"/>
      <c r="E86" s="27"/>
      <c r="F86" s="27"/>
      <c r="G86" s="27"/>
      <c r="H86" s="27"/>
      <c r="I86" s="27"/>
      <c r="J86" s="27"/>
      <c r="K86" s="27"/>
      <c r="L86" s="27"/>
      <c r="M86" s="34"/>
      <c r="N86" s="149" t="str">
        <f t="shared" si="2"/>
        <v/>
      </c>
      <c r="O86" s="133">
        <f t="shared" si="3"/>
        <v>0</v>
      </c>
      <c r="P86" s="148" t="b">
        <f t="shared" si="4"/>
        <v>1</v>
      </c>
      <c r="Q86" s="133" t="s">
        <v>3249</v>
      </c>
      <c r="R86" s="150" t="b">
        <f t="shared" si="5"/>
        <v>0</v>
      </c>
      <c r="S86" s="151" t="b">
        <f t="shared" si="6"/>
        <v>0</v>
      </c>
      <c r="T86" s="152" t="b">
        <f t="shared" si="7"/>
        <v>0</v>
      </c>
    </row>
    <row r="87" spans="1:20" ht="45.75" customHeight="1">
      <c r="A87" s="133" t="s">
        <v>3352</v>
      </c>
      <c r="B87" s="14">
        <v>47</v>
      </c>
      <c r="C87" s="29"/>
      <c r="D87" s="27"/>
      <c r="E87" s="27"/>
      <c r="F87" s="27"/>
      <c r="G87" s="27"/>
      <c r="H87" s="27"/>
      <c r="I87" s="27"/>
      <c r="J87" s="27"/>
      <c r="K87" s="27"/>
      <c r="L87" s="27"/>
      <c r="M87" s="34"/>
      <c r="N87" s="149" t="str">
        <f t="shared" si="2"/>
        <v/>
      </c>
      <c r="O87" s="133">
        <f t="shared" si="3"/>
        <v>0</v>
      </c>
      <c r="P87" s="148" t="b">
        <f t="shared" si="4"/>
        <v>1</v>
      </c>
      <c r="Q87" s="133" t="s">
        <v>3249</v>
      </c>
      <c r="R87" s="150" t="b">
        <f t="shared" si="5"/>
        <v>0</v>
      </c>
      <c r="S87" s="151" t="b">
        <f t="shared" si="6"/>
        <v>0</v>
      </c>
      <c r="T87" s="152" t="b">
        <f t="shared" si="7"/>
        <v>0</v>
      </c>
    </row>
    <row r="88" spans="1:20" ht="45.75" customHeight="1">
      <c r="A88" s="133" t="s">
        <v>3353</v>
      </c>
      <c r="B88" s="14">
        <v>48</v>
      </c>
      <c r="C88" s="29"/>
      <c r="D88" s="27"/>
      <c r="E88" s="27"/>
      <c r="F88" s="27"/>
      <c r="G88" s="27"/>
      <c r="H88" s="27"/>
      <c r="I88" s="27"/>
      <c r="J88" s="27"/>
      <c r="K88" s="27"/>
      <c r="L88" s="27"/>
      <c r="M88" s="34"/>
      <c r="N88" s="149" t="str">
        <f t="shared" si="2"/>
        <v/>
      </c>
      <c r="O88" s="133">
        <f t="shared" si="3"/>
        <v>0</v>
      </c>
      <c r="P88" s="148" t="b">
        <f t="shared" si="4"/>
        <v>1</v>
      </c>
      <c r="Q88" s="133" t="s">
        <v>3249</v>
      </c>
      <c r="R88" s="150" t="b">
        <f t="shared" si="5"/>
        <v>0</v>
      </c>
      <c r="S88" s="151" t="b">
        <f t="shared" si="6"/>
        <v>0</v>
      </c>
      <c r="T88" s="152" t="b">
        <f t="shared" si="7"/>
        <v>0</v>
      </c>
    </row>
    <row r="89" spans="1:20" ht="45.75" customHeight="1">
      <c r="A89" s="133" t="s">
        <v>3354</v>
      </c>
      <c r="B89" s="14">
        <v>49</v>
      </c>
      <c r="C89" s="29"/>
      <c r="D89" s="27"/>
      <c r="E89" s="27"/>
      <c r="F89" s="27"/>
      <c r="G89" s="27"/>
      <c r="H89" s="27"/>
      <c r="I89" s="27"/>
      <c r="J89" s="27"/>
      <c r="K89" s="27"/>
      <c r="L89" s="27"/>
      <c r="M89" s="34"/>
      <c r="N89" s="149" t="str">
        <f t="shared" si="2"/>
        <v/>
      </c>
      <c r="O89" s="133">
        <f t="shared" si="3"/>
        <v>0</v>
      </c>
      <c r="P89" s="148" t="b">
        <f t="shared" si="4"/>
        <v>1</v>
      </c>
      <c r="Q89" s="133" t="s">
        <v>3249</v>
      </c>
      <c r="R89" s="150" t="b">
        <f t="shared" si="5"/>
        <v>0</v>
      </c>
      <c r="S89" s="151" t="b">
        <f t="shared" si="6"/>
        <v>0</v>
      </c>
      <c r="T89" s="152" t="b">
        <f t="shared" si="7"/>
        <v>0</v>
      </c>
    </row>
    <row r="90" spans="1:20" ht="45.75" customHeight="1">
      <c r="A90" s="133" t="s">
        <v>3355</v>
      </c>
      <c r="B90" s="14">
        <v>50</v>
      </c>
      <c r="C90" s="29"/>
      <c r="D90" s="27"/>
      <c r="E90" s="27"/>
      <c r="F90" s="27"/>
      <c r="G90" s="27"/>
      <c r="H90" s="27"/>
      <c r="I90" s="27"/>
      <c r="J90" s="27"/>
      <c r="K90" s="27"/>
      <c r="L90" s="27"/>
      <c r="M90" s="34"/>
      <c r="N90" s="149" t="str">
        <f t="shared" si="2"/>
        <v/>
      </c>
      <c r="O90" s="133">
        <f t="shared" si="3"/>
        <v>0</v>
      </c>
      <c r="P90" s="148" t="b">
        <f t="shared" si="4"/>
        <v>1</v>
      </c>
      <c r="Q90" s="133" t="s">
        <v>3249</v>
      </c>
      <c r="R90" s="150" t="b">
        <f t="shared" si="5"/>
        <v>0</v>
      </c>
      <c r="S90" s="151" t="b">
        <f t="shared" si="6"/>
        <v>0</v>
      </c>
      <c r="T90" s="152" t="b">
        <f t="shared" si="7"/>
        <v>0</v>
      </c>
    </row>
    <row r="91" spans="1:20" ht="45.75" customHeight="1">
      <c r="A91" s="133" t="s">
        <v>3356</v>
      </c>
      <c r="B91" s="14">
        <v>51</v>
      </c>
      <c r="C91" s="29"/>
      <c r="D91" s="27"/>
      <c r="E91" s="27"/>
      <c r="F91" s="27"/>
      <c r="G91" s="27"/>
      <c r="H91" s="27"/>
      <c r="I91" s="27"/>
      <c r="J91" s="27"/>
      <c r="K91" s="27"/>
      <c r="L91" s="27"/>
      <c r="M91" s="34"/>
      <c r="N91" s="149" t="str">
        <f t="shared" si="2"/>
        <v/>
      </c>
      <c r="O91" s="133">
        <f t="shared" si="3"/>
        <v>0</v>
      </c>
      <c r="P91" s="148" t="b">
        <f t="shared" si="4"/>
        <v>1</v>
      </c>
      <c r="Q91" s="133" t="s">
        <v>3249</v>
      </c>
      <c r="R91" s="150" t="b">
        <f t="shared" si="5"/>
        <v>0</v>
      </c>
      <c r="S91" s="151" t="b">
        <f t="shared" si="6"/>
        <v>0</v>
      </c>
      <c r="T91" s="152" t="b">
        <f t="shared" si="7"/>
        <v>0</v>
      </c>
    </row>
    <row r="92" spans="1:20" ht="45.75" customHeight="1">
      <c r="A92" s="133" t="s">
        <v>3357</v>
      </c>
      <c r="B92" s="14">
        <v>52</v>
      </c>
      <c r="C92" s="29"/>
      <c r="D92" s="27"/>
      <c r="E92" s="27"/>
      <c r="F92" s="27"/>
      <c r="G92" s="27"/>
      <c r="H92" s="27"/>
      <c r="I92" s="27"/>
      <c r="J92" s="27"/>
      <c r="K92" s="27"/>
      <c r="L92" s="27"/>
      <c r="M92" s="34"/>
      <c r="N92" s="149" t="str">
        <f t="shared" si="2"/>
        <v/>
      </c>
      <c r="O92" s="133">
        <f t="shared" si="3"/>
        <v>0</v>
      </c>
      <c r="P92" s="148" t="b">
        <f t="shared" si="4"/>
        <v>1</v>
      </c>
      <c r="Q92" s="133" t="s">
        <v>3249</v>
      </c>
      <c r="R92" s="150" t="b">
        <f t="shared" si="5"/>
        <v>0</v>
      </c>
      <c r="S92" s="151" t="b">
        <f t="shared" si="6"/>
        <v>0</v>
      </c>
      <c r="T92" s="152" t="b">
        <f t="shared" si="7"/>
        <v>0</v>
      </c>
    </row>
    <row r="93" spans="1:20" ht="45.75" customHeight="1">
      <c r="A93" s="133" t="s">
        <v>3358</v>
      </c>
      <c r="B93" s="14">
        <v>53</v>
      </c>
      <c r="C93" s="29"/>
      <c r="D93" s="27"/>
      <c r="E93" s="27"/>
      <c r="F93" s="27"/>
      <c r="G93" s="27"/>
      <c r="H93" s="27"/>
      <c r="I93" s="27"/>
      <c r="J93" s="27"/>
      <c r="K93" s="27"/>
      <c r="L93" s="27"/>
      <c r="M93" s="34"/>
      <c r="N93" s="149" t="str">
        <f t="shared" si="2"/>
        <v/>
      </c>
      <c r="O93" s="133">
        <f t="shared" si="3"/>
        <v>0</v>
      </c>
      <c r="P93" s="148" t="b">
        <f t="shared" si="4"/>
        <v>1</v>
      </c>
      <c r="Q93" s="133" t="s">
        <v>3249</v>
      </c>
      <c r="R93" s="150" t="b">
        <f t="shared" si="5"/>
        <v>0</v>
      </c>
      <c r="S93" s="151" t="b">
        <f t="shared" si="6"/>
        <v>0</v>
      </c>
      <c r="T93" s="152" t="b">
        <f t="shared" si="7"/>
        <v>0</v>
      </c>
    </row>
    <row r="94" spans="1:20" ht="45.75" customHeight="1">
      <c r="A94" s="133" t="s">
        <v>3359</v>
      </c>
      <c r="B94" s="14">
        <v>54</v>
      </c>
      <c r="C94" s="29"/>
      <c r="D94" s="27"/>
      <c r="E94" s="27"/>
      <c r="F94" s="27"/>
      <c r="G94" s="27"/>
      <c r="H94" s="27"/>
      <c r="I94" s="27"/>
      <c r="J94" s="27"/>
      <c r="K94" s="27"/>
      <c r="L94" s="27"/>
      <c r="M94" s="34"/>
      <c r="N94" s="149" t="str">
        <f t="shared" si="2"/>
        <v/>
      </c>
      <c r="O94" s="133">
        <f t="shared" si="3"/>
        <v>0</v>
      </c>
      <c r="P94" s="148" t="b">
        <f t="shared" si="4"/>
        <v>1</v>
      </c>
      <c r="Q94" s="133" t="s">
        <v>3249</v>
      </c>
      <c r="R94" s="150" t="b">
        <f t="shared" si="5"/>
        <v>0</v>
      </c>
      <c r="S94" s="151" t="b">
        <f t="shared" si="6"/>
        <v>0</v>
      </c>
      <c r="T94" s="152" t="b">
        <f t="shared" si="7"/>
        <v>0</v>
      </c>
    </row>
    <row r="95" spans="1:20" ht="45.75" customHeight="1">
      <c r="A95" s="133" t="s">
        <v>3360</v>
      </c>
      <c r="B95" s="14">
        <v>55</v>
      </c>
      <c r="C95" s="29"/>
      <c r="D95" s="27"/>
      <c r="E95" s="27"/>
      <c r="F95" s="27"/>
      <c r="G95" s="27"/>
      <c r="H95" s="27"/>
      <c r="I95" s="27"/>
      <c r="J95" s="27"/>
      <c r="K95" s="27"/>
      <c r="L95" s="27"/>
      <c r="M95" s="34"/>
      <c r="N95" s="149" t="str">
        <f t="shared" si="2"/>
        <v/>
      </c>
      <c r="O95" s="133">
        <f t="shared" si="3"/>
        <v>0</v>
      </c>
      <c r="P95" s="148" t="b">
        <f t="shared" si="4"/>
        <v>1</v>
      </c>
      <c r="Q95" s="133" t="s">
        <v>3249</v>
      </c>
      <c r="R95" s="150" t="b">
        <f t="shared" si="5"/>
        <v>0</v>
      </c>
      <c r="S95" s="151" t="b">
        <f t="shared" si="6"/>
        <v>0</v>
      </c>
      <c r="T95" s="152" t="b">
        <f t="shared" si="7"/>
        <v>0</v>
      </c>
    </row>
    <row r="96" spans="1:20" ht="45.75" customHeight="1">
      <c r="A96" s="133" t="s">
        <v>3361</v>
      </c>
      <c r="B96" s="14">
        <v>56</v>
      </c>
      <c r="C96" s="29"/>
      <c r="D96" s="27"/>
      <c r="E96" s="27"/>
      <c r="F96" s="27"/>
      <c r="G96" s="27"/>
      <c r="H96" s="27"/>
      <c r="I96" s="27"/>
      <c r="J96" s="27"/>
      <c r="K96" s="27"/>
      <c r="L96" s="27"/>
      <c r="M96" s="34"/>
      <c r="N96" s="149" t="str">
        <f t="shared" si="2"/>
        <v/>
      </c>
      <c r="O96" s="133">
        <f t="shared" si="3"/>
        <v>0</v>
      </c>
      <c r="P96" s="148" t="b">
        <f t="shared" si="4"/>
        <v>1</v>
      </c>
      <c r="Q96" s="133" t="s">
        <v>3249</v>
      </c>
      <c r="R96" s="150" t="b">
        <f t="shared" si="5"/>
        <v>0</v>
      </c>
      <c r="S96" s="151" t="b">
        <f t="shared" si="6"/>
        <v>0</v>
      </c>
      <c r="T96" s="152" t="b">
        <f t="shared" si="7"/>
        <v>0</v>
      </c>
    </row>
    <row r="97" spans="1:20" ht="45.75" customHeight="1">
      <c r="A97" s="133" t="s">
        <v>3362</v>
      </c>
      <c r="B97" s="14">
        <v>57</v>
      </c>
      <c r="C97" s="29"/>
      <c r="D97" s="27"/>
      <c r="E97" s="27"/>
      <c r="F97" s="27"/>
      <c r="G97" s="27"/>
      <c r="H97" s="27"/>
      <c r="I97" s="27"/>
      <c r="J97" s="27"/>
      <c r="K97" s="27"/>
      <c r="L97" s="27"/>
      <c r="M97" s="34"/>
      <c r="N97" s="149" t="str">
        <f t="shared" si="2"/>
        <v/>
      </c>
      <c r="O97" s="133">
        <f t="shared" si="3"/>
        <v>0</v>
      </c>
      <c r="P97" s="148" t="b">
        <f t="shared" si="4"/>
        <v>1</v>
      </c>
      <c r="Q97" s="133" t="s">
        <v>3249</v>
      </c>
      <c r="R97" s="150" t="b">
        <f t="shared" si="5"/>
        <v>0</v>
      </c>
      <c r="S97" s="151" t="b">
        <f t="shared" si="6"/>
        <v>0</v>
      </c>
      <c r="T97" s="152" t="b">
        <f t="shared" si="7"/>
        <v>0</v>
      </c>
    </row>
    <row r="98" spans="1:20" ht="45.75" customHeight="1">
      <c r="A98" s="133" t="s">
        <v>3363</v>
      </c>
      <c r="B98" s="14">
        <v>58</v>
      </c>
      <c r="C98" s="29"/>
      <c r="D98" s="27"/>
      <c r="E98" s="27"/>
      <c r="F98" s="27"/>
      <c r="G98" s="27"/>
      <c r="H98" s="27"/>
      <c r="I98" s="27"/>
      <c r="J98" s="27"/>
      <c r="K98" s="27"/>
      <c r="L98" s="27"/>
      <c r="M98" s="34"/>
      <c r="N98" s="149" t="str">
        <f t="shared" si="2"/>
        <v/>
      </c>
      <c r="O98" s="133">
        <f t="shared" si="3"/>
        <v>0</v>
      </c>
      <c r="P98" s="148" t="b">
        <f t="shared" si="4"/>
        <v>1</v>
      </c>
      <c r="Q98" s="133" t="s">
        <v>3249</v>
      </c>
      <c r="R98" s="150" t="b">
        <f t="shared" si="5"/>
        <v>0</v>
      </c>
      <c r="S98" s="151" t="b">
        <f t="shared" si="6"/>
        <v>0</v>
      </c>
      <c r="T98" s="152" t="b">
        <f t="shared" si="7"/>
        <v>0</v>
      </c>
    </row>
    <row r="99" spans="1:20" ht="45.75" customHeight="1">
      <c r="A99" s="133" t="s">
        <v>3364</v>
      </c>
      <c r="B99" s="14">
        <v>59</v>
      </c>
      <c r="C99" s="29"/>
      <c r="D99" s="27"/>
      <c r="E99" s="27"/>
      <c r="F99" s="27"/>
      <c r="G99" s="27"/>
      <c r="H99" s="27"/>
      <c r="I99" s="27"/>
      <c r="J99" s="27"/>
      <c r="K99" s="27"/>
      <c r="L99" s="27"/>
      <c r="M99" s="34"/>
      <c r="N99" s="149" t="str">
        <f t="shared" si="2"/>
        <v/>
      </c>
      <c r="O99" s="133">
        <f t="shared" si="3"/>
        <v>0</v>
      </c>
      <c r="P99" s="148" t="b">
        <f t="shared" si="4"/>
        <v>1</v>
      </c>
      <c r="Q99" s="133" t="s">
        <v>3249</v>
      </c>
      <c r="R99" s="150" t="b">
        <f t="shared" si="5"/>
        <v>0</v>
      </c>
      <c r="S99" s="151" t="b">
        <f t="shared" si="6"/>
        <v>0</v>
      </c>
      <c r="T99" s="152" t="b">
        <f t="shared" si="7"/>
        <v>0</v>
      </c>
    </row>
    <row r="100" spans="1:20" ht="45.75" customHeight="1">
      <c r="A100" s="133" t="s">
        <v>3365</v>
      </c>
      <c r="B100" s="14">
        <v>60</v>
      </c>
      <c r="C100" s="29"/>
      <c r="D100" s="27"/>
      <c r="E100" s="27"/>
      <c r="F100" s="27"/>
      <c r="G100" s="27"/>
      <c r="H100" s="27"/>
      <c r="I100" s="27"/>
      <c r="J100" s="27"/>
      <c r="K100" s="27"/>
      <c r="L100" s="27"/>
      <c r="M100" s="34"/>
      <c r="N100" s="149" t="str">
        <f t="shared" si="2"/>
        <v/>
      </c>
      <c r="O100" s="133">
        <f t="shared" si="3"/>
        <v>0</v>
      </c>
      <c r="P100" s="148" t="b">
        <f t="shared" si="4"/>
        <v>1</v>
      </c>
      <c r="Q100" s="133" t="s">
        <v>3249</v>
      </c>
      <c r="R100" s="150" t="b">
        <f t="shared" si="5"/>
        <v>0</v>
      </c>
      <c r="S100" s="151" t="b">
        <f t="shared" si="6"/>
        <v>0</v>
      </c>
      <c r="T100" s="152" t="b">
        <f t="shared" si="7"/>
        <v>0</v>
      </c>
    </row>
    <row r="101" spans="1:20" ht="45.75" customHeight="1">
      <c r="A101" s="133" t="s">
        <v>3366</v>
      </c>
      <c r="B101" s="14">
        <v>61</v>
      </c>
      <c r="C101" s="29"/>
      <c r="D101" s="27"/>
      <c r="E101" s="27"/>
      <c r="F101" s="27"/>
      <c r="G101" s="27"/>
      <c r="H101" s="27"/>
      <c r="I101" s="27"/>
      <c r="J101" s="27"/>
      <c r="K101" s="27"/>
      <c r="L101" s="27"/>
      <c r="M101" s="34"/>
      <c r="N101" s="149" t="str">
        <f t="shared" si="2"/>
        <v/>
      </c>
      <c r="O101" s="133">
        <f t="shared" si="3"/>
        <v>0</v>
      </c>
      <c r="P101" s="148" t="b">
        <f t="shared" si="4"/>
        <v>1</v>
      </c>
      <c r="Q101" s="133" t="s">
        <v>3249</v>
      </c>
      <c r="R101" s="150" t="b">
        <f t="shared" si="5"/>
        <v>0</v>
      </c>
      <c r="S101" s="151" t="b">
        <f t="shared" si="6"/>
        <v>0</v>
      </c>
      <c r="T101" s="152" t="b">
        <f t="shared" si="7"/>
        <v>0</v>
      </c>
    </row>
    <row r="102" spans="1:20" ht="45.75" customHeight="1">
      <c r="A102" s="133" t="s">
        <v>3367</v>
      </c>
      <c r="B102" s="14">
        <v>62</v>
      </c>
      <c r="C102" s="29"/>
      <c r="D102" s="27"/>
      <c r="E102" s="27"/>
      <c r="F102" s="27"/>
      <c r="G102" s="27"/>
      <c r="H102" s="27"/>
      <c r="I102" s="27"/>
      <c r="J102" s="27"/>
      <c r="K102" s="27"/>
      <c r="L102" s="27"/>
      <c r="M102" s="34"/>
      <c r="N102" s="149" t="str">
        <f t="shared" si="2"/>
        <v/>
      </c>
      <c r="O102" s="133">
        <f t="shared" si="3"/>
        <v>0</v>
      </c>
      <c r="P102" s="148" t="b">
        <f t="shared" si="4"/>
        <v>1</v>
      </c>
      <c r="Q102" s="133" t="s">
        <v>3249</v>
      </c>
      <c r="R102" s="150" t="b">
        <f t="shared" si="5"/>
        <v>0</v>
      </c>
      <c r="S102" s="151" t="b">
        <f t="shared" si="6"/>
        <v>0</v>
      </c>
      <c r="T102" s="152" t="b">
        <f t="shared" si="7"/>
        <v>0</v>
      </c>
    </row>
    <row r="103" spans="1:20" ht="45.75" customHeight="1">
      <c r="A103" s="133" t="s">
        <v>3368</v>
      </c>
      <c r="B103" s="14">
        <v>63</v>
      </c>
      <c r="C103" s="29"/>
      <c r="D103" s="27"/>
      <c r="E103" s="27"/>
      <c r="F103" s="27"/>
      <c r="G103" s="27"/>
      <c r="H103" s="27"/>
      <c r="I103" s="27"/>
      <c r="J103" s="27"/>
      <c r="K103" s="27"/>
      <c r="L103" s="27"/>
      <c r="M103" s="34"/>
      <c r="N103" s="149" t="str">
        <f t="shared" si="2"/>
        <v/>
      </c>
      <c r="O103" s="133">
        <f t="shared" si="3"/>
        <v>0</v>
      </c>
      <c r="P103" s="148" t="b">
        <f t="shared" si="4"/>
        <v>1</v>
      </c>
      <c r="Q103" s="133" t="s">
        <v>3249</v>
      </c>
      <c r="R103" s="150" t="b">
        <f t="shared" si="5"/>
        <v>0</v>
      </c>
      <c r="S103" s="151" t="b">
        <f t="shared" si="6"/>
        <v>0</v>
      </c>
      <c r="T103" s="152" t="b">
        <f t="shared" si="7"/>
        <v>0</v>
      </c>
    </row>
    <row r="104" spans="1:20" ht="45.75" customHeight="1">
      <c r="A104" s="133" t="s">
        <v>3369</v>
      </c>
      <c r="B104" s="14">
        <v>64</v>
      </c>
      <c r="C104" s="29"/>
      <c r="D104" s="27"/>
      <c r="E104" s="27"/>
      <c r="F104" s="27"/>
      <c r="G104" s="27"/>
      <c r="H104" s="27"/>
      <c r="I104" s="27"/>
      <c r="J104" s="27"/>
      <c r="K104" s="27"/>
      <c r="L104" s="27"/>
      <c r="M104" s="34"/>
      <c r="N104" s="149" t="str">
        <f t="shared" si="2"/>
        <v/>
      </c>
      <c r="O104" s="133">
        <f t="shared" si="3"/>
        <v>0</v>
      </c>
      <c r="P104" s="148" t="b">
        <f t="shared" si="4"/>
        <v>1</v>
      </c>
      <c r="Q104" s="133" t="s">
        <v>3249</v>
      </c>
      <c r="R104" s="150" t="b">
        <f t="shared" si="5"/>
        <v>0</v>
      </c>
      <c r="S104" s="151" t="b">
        <f t="shared" si="6"/>
        <v>0</v>
      </c>
      <c r="T104" s="152" t="b">
        <f t="shared" si="7"/>
        <v>0</v>
      </c>
    </row>
    <row r="105" spans="1:20" ht="45.75" customHeight="1">
      <c r="A105" s="133" t="s">
        <v>3370</v>
      </c>
      <c r="B105" s="14">
        <v>65</v>
      </c>
      <c r="C105" s="29"/>
      <c r="D105" s="27"/>
      <c r="E105" s="27"/>
      <c r="F105" s="27"/>
      <c r="G105" s="27"/>
      <c r="H105" s="27"/>
      <c r="I105" s="27"/>
      <c r="J105" s="27"/>
      <c r="K105" s="27"/>
      <c r="L105" s="27"/>
      <c r="M105" s="34"/>
      <c r="N105" s="149" t="str">
        <f t="shared" si="2"/>
        <v/>
      </c>
      <c r="O105" s="133">
        <f t="shared" si="3"/>
        <v>0</v>
      </c>
      <c r="P105" s="148" t="b">
        <f t="shared" si="4"/>
        <v>1</v>
      </c>
      <c r="Q105" s="133" t="s">
        <v>3249</v>
      </c>
      <c r="R105" s="150" t="b">
        <f t="shared" si="5"/>
        <v>0</v>
      </c>
      <c r="S105" s="151" t="b">
        <f t="shared" si="6"/>
        <v>0</v>
      </c>
      <c r="T105" s="152" t="b">
        <f t="shared" si="7"/>
        <v>0</v>
      </c>
    </row>
    <row r="106" spans="1:20" ht="45.75" customHeight="1">
      <c r="A106" s="133" t="s">
        <v>3371</v>
      </c>
      <c r="B106" s="14">
        <v>66</v>
      </c>
      <c r="C106" s="29"/>
      <c r="D106" s="27"/>
      <c r="E106" s="27"/>
      <c r="F106" s="27"/>
      <c r="G106" s="27"/>
      <c r="H106" s="27"/>
      <c r="I106" s="27"/>
      <c r="J106" s="27"/>
      <c r="K106" s="27"/>
      <c r="L106" s="27"/>
      <c r="M106" s="34"/>
      <c r="N106" s="149" t="str">
        <f t="shared" ref="N106:N115" si="8">IF(O106=1,"If column C is filled out, an amount must be entered in one of columns E through J, and columns D and K through M must also be filled out","")</f>
        <v/>
      </c>
      <c r="O106" s="133">
        <f t="shared" ref="O106:O115" si="9">IF(P106=TRUE,0,1)</f>
        <v>0</v>
      </c>
      <c r="P106" s="148" t="b">
        <f t="shared" ref="P106:P115" si="10">IF(NOT(ISBLANK(C106)),AND(COUNT(E106:J106)&gt;0,COUNTA(D106,K106:M106)=4),TRUE)</f>
        <v>1</v>
      </c>
      <c r="Q106" s="133" t="s">
        <v>3249</v>
      </c>
      <c r="R106" s="150" t="b">
        <f t="shared" ref="R106:R115" si="11">IF(NOT(ISBLANK(C106)),TRUE,FALSE)</f>
        <v>0</v>
      </c>
      <c r="S106" s="151" t="b">
        <f t="shared" ref="S106:S115" si="12">IF(COUNT(E106:J106)&gt;0,TRUE,FALSE)</f>
        <v>0</v>
      </c>
      <c r="T106" s="152" t="b">
        <f t="shared" ref="T106:T115" si="13">IF(COUNTA(D106,K106:M106)=4,TRUE,FALSE)</f>
        <v>0</v>
      </c>
    </row>
    <row r="107" spans="1:20" ht="45.75" customHeight="1">
      <c r="A107" s="133" t="s">
        <v>3372</v>
      </c>
      <c r="B107" s="14">
        <v>67</v>
      </c>
      <c r="C107" s="29"/>
      <c r="D107" s="27"/>
      <c r="E107" s="27"/>
      <c r="F107" s="27"/>
      <c r="G107" s="27"/>
      <c r="H107" s="27"/>
      <c r="I107" s="27"/>
      <c r="J107" s="27"/>
      <c r="K107" s="27"/>
      <c r="L107" s="27"/>
      <c r="M107" s="34"/>
      <c r="N107" s="149" t="str">
        <f t="shared" si="8"/>
        <v/>
      </c>
      <c r="O107" s="133">
        <f t="shared" si="9"/>
        <v>0</v>
      </c>
      <c r="P107" s="148" t="b">
        <f t="shared" si="10"/>
        <v>1</v>
      </c>
      <c r="Q107" s="133" t="s">
        <v>3249</v>
      </c>
      <c r="R107" s="150" t="b">
        <f t="shared" si="11"/>
        <v>0</v>
      </c>
      <c r="S107" s="151" t="b">
        <f t="shared" si="12"/>
        <v>0</v>
      </c>
      <c r="T107" s="152" t="b">
        <f t="shared" si="13"/>
        <v>0</v>
      </c>
    </row>
    <row r="108" spans="1:20" ht="45.75" customHeight="1">
      <c r="A108" s="133" t="s">
        <v>3373</v>
      </c>
      <c r="B108" s="14">
        <v>68</v>
      </c>
      <c r="C108" s="29"/>
      <c r="D108" s="27"/>
      <c r="E108" s="27"/>
      <c r="F108" s="27"/>
      <c r="G108" s="27"/>
      <c r="H108" s="27"/>
      <c r="I108" s="27"/>
      <c r="J108" s="27"/>
      <c r="K108" s="27"/>
      <c r="L108" s="27"/>
      <c r="M108" s="34"/>
      <c r="N108" s="149" t="str">
        <f t="shared" si="8"/>
        <v/>
      </c>
      <c r="O108" s="133">
        <f t="shared" si="9"/>
        <v>0</v>
      </c>
      <c r="P108" s="148" t="b">
        <f t="shared" si="10"/>
        <v>1</v>
      </c>
      <c r="Q108" s="133" t="s">
        <v>3249</v>
      </c>
      <c r="R108" s="150" t="b">
        <f t="shared" si="11"/>
        <v>0</v>
      </c>
      <c r="S108" s="151" t="b">
        <f t="shared" si="12"/>
        <v>0</v>
      </c>
      <c r="T108" s="152" t="b">
        <f t="shared" si="13"/>
        <v>0</v>
      </c>
    </row>
    <row r="109" spans="1:20" ht="45.75" customHeight="1">
      <c r="A109" s="133" t="s">
        <v>3374</v>
      </c>
      <c r="B109" s="14">
        <v>69</v>
      </c>
      <c r="C109" s="29"/>
      <c r="D109" s="27"/>
      <c r="E109" s="27"/>
      <c r="F109" s="27"/>
      <c r="G109" s="27"/>
      <c r="H109" s="27"/>
      <c r="I109" s="27"/>
      <c r="J109" s="27"/>
      <c r="K109" s="27"/>
      <c r="L109" s="27"/>
      <c r="M109" s="34"/>
      <c r="N109" s="149" t="str">
        <f t="shared" si="8"/>
        <v/>
      </c>
      <c r="O109" s="133">
        <f t="shared" si="9"/>
        <v>0</v>
      </c>
      <c r="P109" s="148" t="b">
        <f t="shared" si="10"/>
        <v>1</v>
      </c>
      <c r="Q109" s="133" t="s">
        <v>3249</v>
      </c>
      <c r="R109" s="150" t="b">
        <f t="shared" si="11"/>
        <v>0</v>
      </c>
      <c r="S109" s="151" t="b">
        <f t="shared" si="12"/>
        <v>0</v>
      </c>
      <c r="T109" s="152" t="b">
        <f t="shared" si="13"/>
        <v>0</v>
      </c>
    </row>
    <row r="110" spans="1:20" ht="45.75" customHeight="1">
      <c r="A110" s="133" t="s">
        <v>3375</v>
      </c>
      <c r="B110" s="14">
        <v>70</v>
      </c>
      <c r="C110" s="29"/>
      <c r="D110" s="27"/>
      <c r="E110" s="27"/>
      <c r="F110" s="27"/>
      <c r="G110" s="27"/>
      <c r="H110" s="27"/>
      <c r="I110" s="27"/>
      <c r="J110" s="27"/>
      <c r="K110" s="27"/>
      <c r="L110" s="27"/>
      <c r="M110" s="34"/>
      <c r="N110" s="149" t="str">
        <f t="shared" si="8"/>
        <v/>
      </c>
      <c r="O110" s="133">
        <f t="shared" si="9"/>
        <v>0</v>
      </c>
      <c r="P110" s="148" t="b">
        <f t="shared" si="10"/>
        <v>1</v>
      </c>
      <c r="Q110" s="133" t="s">
        <v>3249</v>
      </c>
      <c r="R110" s="150" t="b">
        <f t="shared" si="11"/>
        <v>0</v>
      </c>
      <c r="S110" s="151" t="b">
        <f t="shared" si="12"/>
        <v>0</v>
      </c>
      <c r="T110" s="152" t="b">
        <f t="shared" si="13"/>
        <v>0</v>
      </c>
    </row>
    <row r="111" spans="1:20" ht="45.75" customHeight="1">
      <c r="A111" s="133" t="s">
        <v>3376</v>
      </c>
      <c r="B111" s="14">
        <v>71</v>
      </c>
      <c r="C111" s="29"/>
      <c r="D111" s="27"/>
      <c r="E111" s="27"/>
      <c r="F111" s="27"/>
      <c r="G111" s="27"/>
      <c r="H111" s="27"/>
      <c r="I111" s="27"/>
      <c r="J111" s="27"/>
      <c r="K111" s="27"/>
      <c r="L111" s="27"/>
      <c r="M111" s="34"/>
      <c r="N111" s="149" t="str">
        <f t="shared" si="8"/>
        <v/>
      </c>
      <c r="O111" s="133">
        <f t="shared" si="9"/>
        <v>0</v>
      </c>
      <c r="P111" s="148" t="b">
        <f t="shared" si="10"/>
        <v>1</v>
      </c>
      <c r="Q111" s="133" t="s">
        <v>3249</v>
      </c>
      <c r="R111" s="150" t="b">
        <f t="shared" si="11"/>
        <v>0</v>
      </c>
      <c r="S111" s="151" t="b">
        <f t="shared" si="12"/>
        <v>0</v>
      </c>
      <c r="T111" s="152" t="b">
        <f t="shared" si="13"/>
        <v>0</v>
      </c>
    </row>
    <row r="112" spans="1:20" ht="45.75" customHeight="1">
      <c r="A112" s="133" t="s">
        <v>3377</v>
      </c>
      <c r="B112" s="14">
        <v>72</v>
      </c>
      <c r="C112" s="29"/>
      <c r="D112" s="27"/>
      <c r="E112" s="27"/>
      <c r="F112" s="27"/>
      <c r="G112" s="27"/>
      <c r="H112" s="27"/>
      <c r="I112" s="27"/>
      <c r="J112" s="27"/>
      <c r="K112" s="27"/>
      <c r="L112" s="27"/>
      <c r="M112" s="34"/>
      <c r="N112" s="149" t="str">
        <f t="shared" si="8"/>
        <v/>
      </c>
      <c r="O112" s="133">
        <f t="shared" si="9"/>
        <v>0</v>
      </c>
      <c r="P112" s="148" t="b">
        <f t="shared" si="10"/>
        <v>1</v>
      </c>
      <c r="Q112" s="133" t="s">
        <v>3249</v>
      </c>
      <c r="R112" s="150" t="b">
        <f t="shared" si="11"/>
        <v>0</v>
      </c>
      <c r="S112" s="151" t="b">
        <f t="shared" si="12"/>
        <v>0</v>
      </c>
      <c r="T112" s="152" t="b">
        <f t="shared" si="13"/>
        <v>0</v>
      </c>
    </row>
    <row r="113" spans="1:20" ht="45.75" customHeight="1">
      <c r="A113" s="133" t="s">
        <v>3378</v>
      </c>
      <c r="B113" s="14">
        <v>73</v>
      </c>
      <c r="C113" s="29"/>
      <c r="D113" s="27"/>
      <c r="E113" s="27"/>
      <c r="F113" s="27"/>
      <c r="G113" s="27"/>
      <c r="H113" s="27"/>
      <c r="I113" s="27"/>
      <c r="J113" s="27"/>
      <c r="K113" s="27"/>
      <c r="L113" s="27"/>
      <c r="M113" s="34"/>
      <c r="N113" s="149" t="str">
        <f t="shared" si="8"/>
        <v/>
      </c>
      <c r="O113" s="133">
        <f t="shared" si="9"/>
        <v>0</v>
      </c>
      <c r="P113" s="148" t="b">
        <f t="shared" si="10"/>
        <v>1</v>
      </c>
      <c r="Q113" s="133" t="s">
        <v>3249</v>
      </c>
      <c r="R113" s="150" t="b">
        <f t="shared" si="11"/>
        <v>0</v>
      </c>
      <c r="S113" s="151" t="b">
        <f t="shared" si="12"/>
        <v>0</v>
      </c>
      <c r="T113" s="152" t="b">
        <f t="shared" si="13"/>
        <v>0</v>
      </c>
    </row>
    <row r="114" spans="1:20" ht="45.75" customHeight="1">
      <c r="A114" s="133" t="s">
        <v>3379</v>
      </c>
      <c r="B114" s="14">
        <v>74</v>
      </c>
      <c r="C114" s="29"/>
      <c r="D114" s="27"/>
      <c r="E114" s="27"/>
      <c r="F114" s="27"/>
      <c r="G114" s="27"/>
      <c r="H114" s="27"/>
      <c r="I114" s="27"/>
      <c r="J114" s="27"/>
      <c r="K114" s="27"/>
      <c r="L114" s="27"/>
      <c r="M114" s="34"/>
      <c r="N114" s="149" t="str">
        <f t="shared" si="8"/>
        <v/>
      </c>
      <c r="O114" s="133">
        <f t="shared" si="9"/>
        <v>0</v>
      </c>
      <c r="P114" s="148" t="b">
        <f t="shared" si="10"/>
        <v>1</v>
      </c>
      <c r="Q114" s="133" t="s">
        <v>3249</v>
      </c>
      <c r="R114" s="150" t="b">
        <f t="shared" si="11"/>
        <v>0</v>
      </c>
      <c r="S114" s="151" t="b">
        <f t="shared" si="12"/>
        <v>0</v>
      </c>
      <c r="T114" s="152" t="b">
        <f t="shared" si="13"/>
        <v>0</v>
      </c>
    </row>
    <row r="115" spans="1:20" ht="45.75" customHeight="1">
      <c r="A115" s="133" t="s">
        <v>3380</v>
      </c>
      <c r="B115" s="14">
        <v>75</v>
      </c>
      <c r="C115" s="29"/>
      <c r="D115" s="27"/>
      <c r="E115" s="27"/>
      <c r="F115" s="27"/>
      <c r="G115" s="27"/>
      <c r="H115" s="27"/>
      <c r="I115" s="27"/>
      <c r="J115" s="27"/>
      <c r="K115" s="27"/>
      <c r="L115" s="27"/>
      <c r="M115" s="34"/>
      <c r="N115" s="149" t="str">
        <f t="shared" si="8"/>
        <v/>
      </c>
      <c r="O115" s="133">
        <f t="shared" si="9"/>
        <v>0</v>
      </c>
      <c r="P115" s="148" t="b">
        <f t="shared" si="10"/>
        <v>1</v>
      </c>
      <c r="Q115" s="133" t="s">
        <v>3249</v>
      </c>
      <c r="R115" s="150" t="b">
        <f t="shared" si="11"/>
        <v>0</v>
      </c>
      <c r="S115" s="151" t="b">
        <f t="shared" si="12"/>
        <v>0</v>
      </c>
      <c r="T115" s="152" t="b">
        <f t="shared" si="13"/>
        <v>0</v>
      </c>
    </row>
    <row r="116" spans="1:20"/>
    <row r="117" spans="1:20">
      <c r="N117" s="155"/>
      <c r="O117" s="140">
        <f>SUM(O2:O116)</f>
        <v>0</v>
      </c>
    </row>
    <row r="118" spans="1:20">
      <c r="O118" s="133"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E10" sqref="E10"/>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3381</v>
      </c>
      <c r="B1" s="10" t="s">
        <v>3066</v>
      </c>
      <c r="F1" s="6" t="s">
        <v>3119</v>
      </c>
      <c r="G1" s="35" t="s">
        <v>3382</v>
      </c>
    </row>
    <row r="2" spans="1:7">
      <c r="B2" s="10" t="s">
        <v>3383</v>
      </c>
    </row>
    <row r="3" spans="1:7" ht="18.899999999999999" customHeight="1">
      <c r="B3" t="s">
        <v>3384</v>
      </c>
    </row>
    <row r="4" spans="1:7" ht="30.9" customHeight="1">
      <c r="B4" s="21" t="s">
        <v>3385</v>
      </c>
    </row>
    <row r="5" spans="1:7" ht="18.899999999999999" customHeight="1">
      <c r="B5" t="s">
        <v>3386</v>
      </c>
    </row>
    <row r="6" spans="1:7" ht="44.1" customHeight="1">
      <c r="B6" s="21" t="s">
        <v>3387</v>
      </c>
    </row>
    <row r="7" spans="1:7" ht="32.1" customHeight="1">
      <c r="B7" s="21" t="s">
        <v>3388</v>
      </c>
    </row>
    <row r="8" spans="1:7" ht="33.6" customHeight="1">
      <c r="B8" s="21" t="s">
        <v>3389</v>
      </c>
    </row>
    <row r="9" spans="1:7" ht="18.899999999999999" customHeight="1">
      <c r="B9" s="21" t="s">
        <v>3390</v>
      </c>
    </row>
    <row r="10" spans="1:7">
      <c r="B10" s="21"/>
    </row>
    <row r="11" spans="1:7">
      <c r="B11" s="168" t="s">
        <v>3391</v>
      </c>
    </row>
    <row r="12" spans="1:7" ht="43.2">
      <c r="B12" s="21" t="s">
        <v>3392</v>
      </c>
    </row>
    <row r="13" spans="1:7">
      <c r="B13" s="21"/>
    </row>
    <row r="14" spans="1:7" s="6" customFormat="1" hidden="1">
      <c r="A14" s="6" t="s">
        <v>3069</v>
      </c>
      <c r="C14" s="6" t="s">
        <v>3196</v>
      </c>
    </row>
    <row r="15" spans="1:7">
      <c r="B15" s="156" t="s">
        <v>3393</v>
      </c>
      <c r="C15" s="156" t="s">
        <v>1796</v>
      </c>
      <c r="D15" s="156" t="s">
        <v>3394</v>
      </c>
    </row>
    <row r="16" spans="1:7">
      <c r="A16" s="6" t="s">
        <v>3199</v>
      </c>
      <c r="B16" s="157" t="s">
        <v>1797</v>
      </c>
      <c r="C16" s="158">
        <v>120873346.06816629</v>
      </c>
      <c r="D16" s="90" t="str">
        <f>IF(C16=0, "No", "Yes")</f>
        <v>Yes</v>
      </c>
      <c r="E16" s="159" t="str">
        <f>IF(F16=1,"Information required","")</f>
        <v/>
      </c>
      <c r="F16" s="6">
        <f>IF(D16="No",1,0)</f>
        <v>0</v>
      </c>
      <c r="G16" s="6" t="s">
        <v>3395</v>
      </c>
    </row>
    <row r="17" spans="1:7">
      <c r="A17" s="6" t="s">
        <v>3202</v>
      </c>
      <c r="B17" s="90" t="s">
        <v>1800</v>
      </c>
      <c r="C17" s="158">
        <v>92261497.05136171</v>
      </c>
      <c r="D17" s="90" t="str">
        <f t="shared" ref="D17:D20" si="0">IF(C17=0, "No", "Yes")</f>
        <v>Yes</v>
      </c>
      <c r="E17" s="159" t="str">
        <f t="shared" ref="E17:E20" si="1">IF(F17=1,"Information required","")</f>
        <v/>
      </c>
      <c r="F17" s="6">
        <f t="shared" ref="F17:F20" si="2">IF(D17="No",1,0)</f>
        <v>0</v>
      </c>
      <c r="G17" s="6" t="s">
        <v>3395</v>
      </c>
    </row>
    <row r="18" spans="1:7">
      <c r="A18" s="6" t="s">
        <v>3204</v>
      </c>
      <c r="B18" s="90" t="s">
        <v>1802</v>
      </c>
      <c r="C18" s="160">
        <f>C16-C17</f>
        <v>28611849.016804576</v>
      </c>
      <c r="D18" s="90" t="str">
        <f t="shared" si="0"/>
        <v>Yes</v>
      </c>
      <c r="E18" s="159" t="str">
        <f t="shared" si="1"/>
        <v/>
      </c>
      <c r="F18" s="6">
        <f t="shared" si="2"/>
        <v>0</v>
      </c>
      <c r="G18" s="6" t="s">
        <v>3396</v>
      </c>
    </row>
    <row r="19" spans="1:7">
      <c r="A19" s="6" t="s">
        <v>3208</v>
      </c>
      <c r="B19" s="157" t="s">
        <v>1805</v>
      </c>
      <c r="C19" s="158">
        <v>787938080</v>
      </c>
      <c r="D19" s="90" t="str">
        <f t="shared" si="0"/>
        <v>Yes</v>
      </c>
      <c r="E19" s="159" t="str">
        <f t="shared" si="1"/>
        <v/>
      </c>
      <c r="F19" s="6">
        <f t="shared" si="2"/>
        <v>0</v>
      </c>
      <c r="G19" s="6" t="s">
        <v>3395</v>
      </c>
    </row>
    <row r="20" spans="1:7">
      <c r="A20" s="6" t="s">
        <v>3397</v>
      </c>
      <c r="B20" s="157" t="s">
        <v>1808</v>
      </c>
      <c r="C20" s="158">
        <v>10434160.51</v>
      </c>
      <c r="D20" s="90" t="str">
        <f t="shared" si="0"/>
        <v>Yes</v>
      </c>
      <c r="E20" s="159" t="str">
        <f t="shared" si="1"/>
        <v/>
      </c>
      <c r="F20" s="6">
        <f t="shared" si="2"/>
        <v>0</v>
      </c>
      <c r="G20" s="6" t="s">
        <v>3395</v>
      </c>
    </row>
    <row r="21" spans="1:7">
      <c r="B21" s="21"/>
      <c r="C21" s="162"/>
      <c r="E21" s="159"/>
    </row>
    <row r="22" spans="1:7" hidden="1">
      <c r="A22" s="6" t="s">
        <v>3069</v>
      </c>
      <c r="B22" s="6" t="s">
        <v>3229</v>
      </c>
      <c r="C22" s="6"/>
      <c r="D22" s="6"/>
    </row>
    <row r="23" spans="1:7">
      <c r="B23" s="161" t="s">
        <v>1811</v>
      </c>
      <c r="C23" s="156" t="s">
        <v>3394</v>
      </c>
    </row>
    <row r="24" spans="1:7" ht="66.599999999999994" customHeight="1">
      <c r="A24" s="6" t="s">
        <v>3244</v>
      </c>
      <c r="B24" s="55" t="s">
        <v>3543</v>
      </c>
      <c r="C24" s="90" t="str">
        <f>IF(B24="", "No", "Yes")</f>
        <v>Yes</v>
      </c>
      <c r="D24" s="159" t="str">
        <f>IF(F24=1,"Information required","")</f>
        <v/>
      </c>
      <c r="F24" s="6">
        <f>IF(C24="No",1,0)</f>
        <v>0</v>
      </c>
      <c r="G24" s="6" t="s">
        <v>3395</v>
      </c>
    </row>
    <row r="25" spans="1:7">
      <c r="F25" s="6">
        <f>SUM(F16:F24)</f>
        <v>0</v>
      </c>
    </row>
    <row r="26" spans="1:7">
      <c r="F26" s="133"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7" sqref="C17"/>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3" t="s">
        <v>3398</v>
      </c>
      <c r="B1" s="133" t="s">
        <v>3070</v>
      </c>
      <c r="C1" s="133" t="s">
        <v>3118</v>
      </c>
      <c r="D1" s="32"/>
    </row>
    <row r="2" spans="1:4">
      <c r="B2" s="1" t="s">
        <v>3066</v>
      </c>
    </row>
    <row r="3" spans="1:4"/>
    <row r="4" spans="1:4">
      <c r="C4" s="1" t="s">
        <v>1813</v>
      </c>
    </row>
    <row r="5" spans="1:4" ht="86.4">
      <c r="C5" s="12" t="s">
        <v>3399</v>
      </c>
    </row>
    <row r="6" spans="1:4">
      <c r="C6" s="3" t="s">
        <v>3400</v>
      </c>
    </row>
    <row r="7" spans="1:4"/>
    <row r="8" spans="1:4">
      <c r="C8" s="88" t="s">
        <v>1814</v>
      </c>
    </row>
    <row r="9" spans="1:4" ht="41.4">
      <c r="A9" s="133" t="s">
        <v>3072</v>
      </c>
      <c r="B9" t="s">
        <v>3401</v>
      </c>
      <c r="C9" s="169" t="s">
        <v>3402</v>
      </c>
    </row>
    <row r="10" spans="1:4">
      <c r="A10" s="133" t="s">
        <v>3073</v>
      </c>
    </row>
    <row r="11" spans="1:4" ht="69">
      <c r="A11" s="133" t="s">
        <v>3075</v>
      </c>
      <c r="B11" t="s">
        <v>3403</v>
      </c>
      <c r="C11" s="169" t="s">
        <v>3404</v>
      </c>
    </row>
    <row r="12" spans="1:4">
      <c r="A12" s="133" t="s">
        <v>3076</v>
      </c>
    </row>
    <row r="13" spans="1:4" ht="55.2">
      <c r="A13" s="133" t="s">
        <v>3077</v>
      </c>
      <c r="B13" t="s">
        <v>3405</v>
      </c>
      <c r="C13" s="57" t="s">
        <v>3538</v>
      </c>
    </row>
    <row r="14" spans="1:4">
      <c r="A14" s="133" t="s">
        <v>3079</v>
      </c>
    </row>
    <row r="15" spans="1:4" ht="28.8">
      <c r="A15" s="133" t="s">
        <v>3083</v>
      </c>
      <c r="B15" t="s">
        <v>3406</v>
      </c>
      <c r="C15" s="174" t="s">
        <v>3537</v>
      </c>
    </row>
    <row r="16" spans="1:4">
      <c r="A16" s="133" t="s">
        <v>3084</v>
      </c>
      <c r="C16" s="3"/>
    </row>
    <row r="17" spans="1:3" ht="41.4">
      <c r="A17" s="133" t="s">
        <v>3129</v>
      </c>
      <c r="B17" t="s">
        <v>3407</v>
      </c>
      <c r="C17" s="57" t="s">
        <v>3541</v>
      </c>
    </row>
    <row r="18" spans="1:3">
      <c r="A18" s="133" t="s">
        <v>3131</v>
      </c>
    </row>
    <row r="19" spans="1:3">
      <c r="A19" s="133" t="s">
        <v>3133</v>
      </c>
      <c r="B19" t="s">
        <v>3408</v>
      </c>
      <c r="C19" s="57"/>
    </row>
    <row r="20" spans="1:3">
      <c r="A20" s="133" t="s">
        <v>3135</v>
      </c>
    </row>
    <row r="21" spans="1:3">
      <c r="A21" s="133" t="s">
        <v>3137</v>
      </c>
      <c r="B21" t="s">
        <v>3409</v>
      </c>
      <c r="C21" s="57"/>
    </row>
    <row r="22" spans="1:3">
      <c r="A22" s="133" t="s">
        <v>3139</v>
      </c>
    </row>
    <row r="23" spans="1:3">
      <c r="A23" s="133" t="s">
        <v>3159</v>
      </c>
      <c r="B23" t="s">
        <v>3410</v>
      </c>
      <c r="C23" s="57"/>
    </row>
    <row r="24" spans="1:3">
      <c r="A24" s="133" t="s">
        <v>3411</v>
      </c>
    </row>
    <row r="25" spans="1:3">
      <c r="A25" s="133" t="s">
        <v>3161</v>
      </c>
      <c r="B25" t="s">
        <v>3412</v>
      </c>
      <c r="C25" s="57"/>
    </row>
    <row r="26" spans="1:3">
      <c r="A26" s="133" t="s">
        <v>3162</v>
      </c>
    </row>
    <row r="27" spans="1:3">
      <c r="A27" s="133" t="s">
        <v>3164</v>
      </c>
      <c r="B27" t="s">
        <v>3413</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C44" sqref="C44"/>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4" t="s">
        <v>3069</v>
      </c>
      <c r="B5" s="134" t="s">
        <v>3196</v>
      </c>
      <c r="C5" s="134" t="s">
        <v>3414</v>
      </c>
      <c r="D5" s="134" t="s">
        <v>3415</v>
      </c>
      <c r="E5" s="134" t="s">
        <v>3416</v>
      </c>
      <c r="F5" s="134" t="s">
        <v>3417</v>
      </c>
      <c r="G5" s="134" t="s">
        <v>3418</v>
      </c>
      <c r="H5" s="134" t="s">
        <v>3419</v>
      </c>
    </row>
    <row r="6" spans="1:8" ht="22.2">
      <c r="A6" s="44" t="s">
        <v>3420</v>
      </c>
    </row>
    <row r="7" spans="1:8" ht="28.8">
      <c r="A7" s="60">
        <v>7</v>
      </c>
      <c r="B7" s="61" t="s">
        <v>3421</v>
      </c>
      <c r="C7" s="61" t="s">
        <v>1846</v>
      </c>
      <c r="D7" s="61" t="s">
        <v>1849</v>
      </c>
      <c r="E7" s="61" t="s">
        <v>1852</v>
      </c>
      <c r="F7" s="61" t="s">
        <v>1855</v>
      </c>
      <c r="G7" s="61" t="s">
        <v>3422</v>
      </c>
      <c r="H7" s="61" t="s">
        <v>1861</v>
      </c>
    </row>
    <row r="8" spans="1:8" ht="28.8">
      <c r="A8" s="62" t="s">
        <v>3423</v>
      </c>
      <c r="B8" s="63" t="s">
        <v>3424</v>
      </c>
      <c r="C8" s="96"/>
      <c r="D8" s="96"/>
      <c r="E8" s="97">
        <v>10434160.51</v>
      </c>
      <c r="F8" s="97"/>
      <c r="G8" s="64">
        <f>+E8-F8</f>
        <v>10434160.51</v>
      </c>
      <c r="H8" s="65">
        <f>IFERROR(G8/IE_Expenses,0)</f>
        <v>1.2866707179030252E-2</v>
      </c>
    </row>
    <row r="9" spans="1:8">
      <c r="A9" s="62" t="s">
        <v>3425</v>
      </c>
      <c r="B9" s="63" t="s">
        <v>3246</v>
      </c>
      <c r="C9" s="96"/>
      <c r="D9" s="96"/>
      <c r="E9" s="97">
        <v>130998953</v>
      </c>
      <c r="F9" s="97">
        <v>76860794</v>
      </c>
      <c r="G9" s="64">
        <f t="shared" ref="G9:G10" si="0">+E9-F9</f>
        <v>54138159</v>
      </c>
      <c r="H9" s="65">
        <f>IFERROR(G9/IE_Expenses,0)</f>
        <v>6.6759547967197339E-2</v>
      </c>
    </row>
    <row r="10" spans="1:8" ht="28.8">
      <c r="A10" s="62" t="s">
        <v>3426</v>
      </c>
      <c r="B10" s="63" t="s">
        <v>3427</v>
      </c>
      <c r="C10" s="96"/>
      <c r="D10" s="96"/>
      <c r="E10" s="97">
        <v>10320963</v>
      </c>
      <c r="F10" s="97">
        <v>6347455</v>
      </c>
      <c r="G10" s="64">
        <f t="shared" si="0"/>
        <v>3973508</v>
      </c>
      <c r="H10" s="65">
        <f>IFERROR(G10/IE_Expenses,0)</f>
        <v>4.8998636603812548E-3</v>
      </c>
    </row>
    <row r="11" spans="1:8" ht="15" thickBot="1">
      <c r="A11" s="66" t="s">
        <v>3428</v>
      </c>
      <c r="B11" s="67" t="s">
        <v>3429</v>
      </c>
      <c r="C11" s="68">
        <f>SUM(C8:C10)</f>
        <v>0</v>
      </c>
      <c r="D11" s="68">
        <f>SUM(D8:D10)</f>
        <v>0</v>
      </c>
      <c r="E11" s="69">
        <f>SUM(E8:E10)</f>
        <v>151754076.50999999</v>
      </c>
      <c r="F11" s="69">
        <f t="shared" ref="F11" si="1">SUM(F8:F10)</f>
        <v>83208249</v>
      </c>
      <c r="G11" s="69">
        <f>SUM(G8:G10)</f>
        <v>68545827.50999999</v>
      </c>
      <c r="H11" s="70">
        <f>IFERROR(G11/IE_Expenses,0)</f>
        <v>8.4526118806608833E-2</v>
      </c>
    </row>
    <row r="12" spans="1:8" ht="28.8">
      <c r="A12" s="71"/>
      <c r="B12" s="72" t="s">
        <v>3430</v>
      </c>
      <c r="C12" s="72" t="s">
        <v>1846</v>
      </c>
      <c r="D12" s="72" t="s">
        <v>1849</v>
      </c>
      <c r="E12" s="72" t="s">
        <v>1852</v>
      </c>
      <c r="F12" s="72" t="s">
        <v>1855</v>
      </c>
      <c r="G12" s="72" t="s">
        <v>3422</v>
      </c>
      <c r="H12" s="72" t="s">
        <v>1861</v>
      </c>
    </row>
    <row r="13" spans="1:8" ht="43.2">
      <c r="A13" s="62" t="s">
        <v>3431</v>
      </c>
      <c r="B13" s="63" t="s">
        <v>3432</v>
      </c>
      <c r="C13" s="96"/>
      <c r="D13" s="96"/>
      <c r="E13" s="97">
        <v>15657550.468471712</v>
      </c>
      <c r="F13" s="97">
        <v>5075301.8086663829</v>
      </c>
      <c r="G13" s="64">
        <f>+E13-F13</f>
        <v>10582248.659805328</v>
      </c>
      <c r="H13" s="65">
        <f t="shared" ref="H13:H19" si="2">IFERROR(G13/IE_Expenses,0)</f>
        <v>1.3049319556748939E-2</v>
      </c>
    </row>
    <row r="14" spans="1:8" ht="28.8">
      <c r="A14" s="62" t="s">
        <v>3433</v>
      </c>
      <c r="B14" s="63" t="s">
        <v>3434</v>
      </c>
      <c r="C14" s="96"/>
      <c r="D14" s="96"/>
      <c r="E14" s="97">
        <v>8421012</v>
      </c>
      <c r="F14" s="97">
        <v>1016276.1591424686</v>
      </c>
      <c r="G14" s="64">
        <f t="shared" ref="G14:G17" si="3">+E14-F14</f>
        <v>7404735.8408575319</v>
      </c>
      <c r="H14" s="65">
        <f t="shared" si="2"/>
        <v>9.131023785868924E-3</v>
      </c>
    </row>
    <row r="15" spans="1:8" ht="28.8">
      <c r="A15" s="62" t="s">
        <v>3435</v>
      </c>
      <c r="B15" s="63" t="s">
        <v>3436</v>
      </c>
      <c r="C15" s="96"/>
      <c r="D15" s="96"/>
      <c r="E15" s="97">
        <v>6880514</v>
      </c>
      <c r="F15" s="97">
        <v>6162050</v>
      </c>
      <c r="G15" s="64">
        <f t="shared" si="3"/>
        <v>718464</v>
      </c>
      <c r="H15" s="65">
        <f t="shared" si="2"/>
        <v>8.859616351325222E-4</v>
      </c>
    </row>
    <row r="16" spans="1:8">
      <c r="A16" s="62" t="s">
        <v>3437</v>
      </c>
      <c r="B16" s="63" t="s">
        <v>3438</v>
      </c>
      <c r="C16" s="96"/>
      <c r="D16" s="96"/>
      <c r="E16" s="97">
        <v>46002</v>
      </c>
      <c r="F16" s="97">
        <v>6463</v>
      </c>
      <c r="G16" s="64">
        <f t="shared" si="3"/>
        <v>39539</v>
      </c>
      <c r="H16" s="65">
        <f t="shared" si="2"/>
        <v>4.8756843894063996E-5</v>
      </c>
    </row>
    <row r="17" spans="1:8" ht="28.8">
      <c r="A17" s="62" t="s">
        <v>3439</v>
      </c>
      <c r="B17" s="63" t="s">
        <v>3440</v>
      </c>
      <c r="C17" s="96"/>
      <c r="D17" s="96"/>
      <c r="E17" s="97">
        <v>77135572.944558069</v>
      </c>
      <c r="F17" s="97"/>
      <c r="G17" s="64">
        <f t="shared" si="3"/>
        <v>77135572.944558069</v>
      </c>
      <c r="H17" s="65">
        <f t="shared" si="2"/>
        <v>9.5118416974051032E-2</v>
      </c>
    </row>
    <row r="18" spans="1:8" ht="15" thickBot="1">
      <c r="A18" s="66" t="s">
        <v>3441</v>
      </c>
      <c r="B18" s="67" t="s">
        <v>3442</v>
      </c>
      <c r="C18" s="68">
        <f>SUM(C13:C17)</f>
        <v>0</v>
      </c>
      <c r="D18" s="68">
        <f>SUM(D13:D17)</f>
        <v>0</v>
      </c>
      <c r="E18" s="69">
        <f>SUM(E13:E17)</f>
        <v>108140651.41302979</v>
      </c>
      <c r="F18" s="69">
        <f t="shared" ref="F18" si="4">SUM(F13:F17)</f>
        <v>12260090.967808852</v>
      </c>
      <c r="G18" s="69">
        <f>SUM(G13:G17)</f>
        <v>95880560.445220932</v>
      </c>
      <c r="H18" s="70">
        <f t="shared" si="2"/>
        <v>0.11823347879569548</v>
      </c>
    </row>
    <row r="19" spans="1:8" ht="15" thickBot="1">
      <c r="A19" s="73" t="s">
        <v>3443</v>
      </c>
      <c r="B19" s="74" t="s">
        <v>3444</v>
      </c>
      <c r="C19" s="75">
        <f>SUM(C11,C18)</f>
        <v>0</v>
      </c>
      <c r="D19" s="75">
        <f>SUM(D11,D18)</f>
        <v>0</v>
      </c>
      <c r="E19" s="76">
        <f>SUM(E11,E18)</f>
        <v>259894727.92302978</v>
      </c>
      <c r="F19" s="76">
        <f t="shared" ref="F19" si="5">SUM(F11,F18)</f>
        <v>95468339.967808858</v>
      </c>
      <c r="G19" s="76">
        <f>SUM(G11,G18)</f>
        <v>164426387.95522094</v>
      </c>
      <c r="H19" s="77">
        <f t="shared" si="2"/>
        <v>0.20275959760230433</v>
      </c>
    </row>
    <row r="20" spans="1:8" ht="15" thickTop="1">
      <c r="A20" s="47"/>
      <c r="B20" s="48"/>
      <c r="E20" s="49"/>
      <c r="F20" s="49"/>
      <c r="G20" s="49"/>
      <c r="H20" s="50"/>
    </row>
    <row r="21" spans="1:8" hidden="1">
      <c r="A21" s="134" t="s">
        <v>3069</v>
      </c>
      <c r="B21" s="134" t="s">
        <v>3229</v>
      </c>
      <c r="C21" s="134" t="s">
        <v>3231</v>
      </c>
      <c r="D21" s="134" t="s">
        <v>3232</v>
      </c>
      <c r="E21" s="134" t="s">
        <v>3233</v>
      </c>
      <c r="F21" s="134" t="s">
        <v>3234</v>
      </c>
      <c r="G21" s="134" t="s">
        <v>3235</v>
      </c>
      <c r="H21" s="134" t="s">
        <v>3236</v>
      </c>
    </row>
    <row r="22" spans="1:8" ht="22.2">
      <c r="A22" s="44" t="s">
        <v>3445</v>
      </c>
    </row>
    <row r="23" spans="1:8" ht="28.8">
      <c r="A23" s="78" t="s">
        <v>3446</v>
      </c>
      <c r="B23" s="61" t="s">
        <v>3447</v>
      </c>
      <c r="C23" s="61" t="s">
        <v>1846</v>
      </c>
      <c r="D23" s="61" t="s">
        <v>1849</v>
      </c>
      <c r="E23" s="61" t="s">
        <v>1852</v>
      </c>
      <c r="F23" s="61" t="s">
        <v>1855</v>
      </c>
      <c r="G23" s="61" t="s">
        <v>3422</v>
      </c>
      <c r="H23" s="61" t="s">
        <v>1861</v>
      </c>
    </row>
    <row r="24" spans="1:8">
      <c r="A24" s="60">
        <v>1</v>
      </c>
      <c r="B24" s="63" t="s">
        <v>3448</v>
      </c>
      <c r="C24" s="96"/>
      <c r="D24" s="96"/>
      <c r="E24" s="97"/>
      <c r="F24" s="97"/>
      <c r="G24" s="64">
        <f>+E24-F24</f>
        <v>0</v>
      </c>
      <c r="H24" s="65">
        <f t="shared" ref="H24:H33" si="6">IFERROR(G24/IE_Expenses,0)</f>
        <v>0</v>
      </c>
    </row>
    <row r="25" spans="1:8">
      <c r="A25" s="60">
        <v>2</v>
      </c>
      <c r="B25" s="63" t="s">
        <v>3449</v>
      </c>
      <c r="C25" s="96"/>
      <c r="D25" s="96"/>
      <c r="E25" s="97"/>
      <c r="F25" s="97"/>
      <c r="G25" s="64">
        <f t="shared" ref="G25:G32" si="7">+E25-F25</f>
        <v>0</v>
      </c>
      <c r="H25" s="65">
        <f t="shared" si="6"/>
        <v>0</v>
      </c>
    </row>
    <row r="26" spans="1:8">
      <c r="A26" s="60">
        <v>3</v>
      </c>
      <c r="B26" s="63" t="s">
        <v>3450</v>
      </c>
      <c r="C26" s="96"/>
      <c r="D26" s="96"/>
      <c r="E26" s="97">
        <v>61178.099924212664</v>
      </c>
      <c r="F26" s="97"/>
      <c r="G26" s="64">
        <f t="shared" si="7"/>
        <v>61178.099924212664</v>
      </c>
      <c r="H26" s="65">
        <f t="shared" si="6"/>
        <v>7.5440731119661228E-5</v>
      </c>
    </row>
    <row r="27" spans="1:8">
      <c r="A27" s="60">
        <v>4</v>
      </c>
      <c r="B27" s="63" t="s">
        <v>3451</v>
      </c>
      <c r="C27" s="96"/>
      <c r="D27" s="96"/>
      <c r="E27" s="97"/>
      <c r="F27" s="97"/>
      <c r="G27" s="64">
        <f t="shared" si="7"/>
        <v>0</v>
      </c>
      <c r="H27" s="65">
        <f t="shared" si="6"/>
        <v>0</v>
      </c>
    </row>
    <row r="28" spans="1:8" ht="28.8">
      <c r="A28" s="60">
        <v>5</v>
      </c>
      <c r="B28" s="63" t="s">
        <v>3452</v>
      </c>
      <c r="C28" s="96"/>
      <c r="D28" s="96"/>
      <c r="E28" s="97"/>
      <c r="F28" s="97"/>
      <c r="G28" s="64">
        <f t="shared" si="7"/>
        <v>0</v>
      </c>
      <c r="H28" s="65">
        <f t="shared" si="6"/>
        <v>0</v>
      </c>
    </row>
    <row r="29" spans="1:8">
      <c r="A29" s="60">
        <v>6</v>
      </c>
      <c r="B29" s="63" t="s">
        <v>3453</v>
      </c>
      <c r="C29" s="96"/>
      <c r="D29" s="96"/>
      <c r="E29" s="97"/>
      <c r="F29" s="97"/>
      <c r="G29" s="64">
        <f t="shared" si="7"/>
        <v>0</v>
      </c>
      <c r="H29" s="65">
        <f t="shared" si="6"/>
        <v>0</v>
      </c>
    </row>
    <row r="30" spans="1:8">
      <c r="A30" s="60">
        <v>7</v>
      </c>
      <c r="B30" s="63" t="s">
        <v>3454</v>
      </c>
      <c r="C30" s="96"/>
      <c r="D30" s="96"/>
      <c r="E30" s="97">
        <v>394102.2382616995</v>
      </c>
      <c r="F30" s="97"/>
      <c r="G30" s="64">
        <f t="shared" si="7"/>
        <v>394102.2382616995</v>
      </c>
      <c r="H30" s="65">
        <f t="shared" si="6"/>
        <v>4.859804575033991E-4</v>
      </c>
    </row>
    <row r="31" spans="1:8">
      <c r="A31" s="60">
        <v>8</v>
      </c>
      <c r="B31" s="63" t="s">
        <v>3455</v>
      </c>
      <c r="C31" s="96"/>
      <c r="D31" s="96"/>
      <c r="E31" s="97"/>
      <c r="F31" s="97"/>
      <c r="G31" s="64">
        <f t="shared" si="7"/>
        <v>0</v>
      </c>
      <c r="H31" s="65">
        <f t="shared" si="6"/>
        <v>0</v>
      </c>
    </row>
    <row r="32" spans="1:8">
      <c r="A32" s="60">
        <v>9</v>
      </c>
      <c r="B32" s="63" t="s">
        <v>1838</v>
      </c>
      <c r="C32" s="96"/>
      <c r="D32" s="96"/>
      <c r="E32" s="97"/>
      <c r="F32" s="97"/>
      <c r="G32" s="64">
        <f t="shared" si="7"/>
        <v>0</v>
      </c>
      <c r="H32" s="65">
        <f t="shared" si="6"/>
        <v>0</v>
      </c>
    </row>
    <row r="33" spans="1:8" ht="15" thickBot="1">
      <c r="A33" s="79">
        <v>10</v>
      </c>
      <c r="B33" s="80" t="s">
        <v>3456</v>
      </c>
      <c r="C33" s="81">
        <f>SUM(C24:C32)</f>
        <v>0</v>
      </c>
      <c r="D33" s="81">
        <f>SUM(D24:D32)</f>
        <v>0</v>
      </c>
      <c r="E33" s="82">
        <f>SUM(E24:E32)</f>
        <v>455280.33818591217</v>
      </c>
      <c r="F33" s="82">
        <f t="shared" ref="F33:G33" si="8">SUM(F24:F32)</f>
        <v>0</v>
      </c>
      <c r="G33" s="82">
        <f t="shared" si="8"/>
        <v>455280.33818591217</v>
      </c>
      <c r="H33" s="83">
        <f t="shared" si="6"/>
        <v>5.614211886230603E-4</v>
      </c>
    </row>
    <row r="34" spans="1:8" ht="15" thickTop="1">
      <c r="B34" s="48"/>
      <c r="E34" s="49"/>
      <c r="F34" s="49"/>
      <c r="G34" s="49"/>
      <c r="H34" s="50"/>
    </row>
    <row r="35" spans="1:8" hidden="1">
      <c r="A35" s="134" t="s">
        <v>3069</v>
      </c>
      <c r="B35" s="134" t="s">
        <v>3217</v>
      </c>
      <c r="C35" s="134" t="s">
        <v>3218</v>
      </c>
      <c r="D35" s="134" t="s">
        <v>3219</v>
      </c>
      <c r="E35" s="134" t="s">
        <v>3220</v>
      </c>
    </row>
    <row r="36" spans="1:8" ht="22.2">
      <c r="A36" s="44" t="s">
        <v>3457</v>
      </c>
    </row>
    <row r="37" spans="1:8">
      <c r="A37" s="78" t="s">
        <v>3446</v>
      </c>
      <c r="B37" s="84" t="s">
        <v>3458</v>
      </c>
      <c r="C37" s="85" t="s">
        <v>1887</v>
      </c>
      <c r="D37" s="85" t="s">
        <v>1841</v>
      </c>
      <c r="E37" s="85" t="s">
        <v>1844</v>
      </c>
    </row>
    <row r="38" spans="1:8" ht="57.6">
      <c r="A38" s="60">
        <v>1</v>
      </c>
      <c r="B38" s="63" t="s">
        <v>3459</v>
      </c>
      <c r="C38" s="142" t="s">
        <v>3460</v>
      </c>
      <c r="D38" s="98"/>
      <c r="E38" s="98" t="s">
        <v>3461</v>
      </c>
    </row>
    <row r="39" spans="1:8" ht="28.8">
      <c r="A39" s="60">
        <v>2</v>
      </c>
      <c r="B39" s="63" t="s">
        <v>3462</v>
      </c>
      <c r="C39" s="97">
        <v>11609229</v>
      </c>
      <c r="D39" s="142" t="s">
        <v>3460</v>
      </c>
      <c r="E39" s="142" t="s">
        <v>3460</v>
      </c>
    </row>
    <row r="40" spans="1:8" ht="57.6">
      <c r="A40" s="60">
        <v>3</v>
      </c>
      <c r="B40" s="63" t="s">
        <v>3463</v>
      </c>
      <c r="C40" s="97"/>
      <c r="D40" s="142" t="s">
        <v>3460</v>
      </c>
      <c r="E40" s="142" t="s">
        <v>3460</v>
      </c>
    </row>
    <row r="41" spans="1:8">
      <c r="A41" s="78" t="s">
        <v>3446</v>
      </c>
      <c r="B41" s="84" t="s">
        <v>3464</v>
      </c>
      <c r="C41" s="85" t="s">
        <v>1887</v>
      </c>
      <c r="D41" s="85" t="s">
        <v>1841</v>
      </c>
      <c r="E41" s="85" t="s">
        <v>1844</v>
      </c>
    </row>
    <row r="42" spans="1:8" ht="28.8">
      <c r="A42" s="60">
        <v>5</v>
      </c>
      <c r="B42" s="63" t="s">
        <v>3465</v>
      </c>
      <c r="C42" s="97">
        <v>155438750.17000002</v>
      </c>
      <c r="D42" s="142" t="s">
        <v>3460</v>
      </c>
      <c r="E42" s="142" t="s">
        <v>3460</v>
      </c>
    </row>
    <row r="43" spans="1:8" ht="28.8">
      <c r="A43" s="60">
        <v>6</v>
      </c>
      <c r="B43" s="63" t="s">
        <v>3466</v>
      </c>
      <c r="C43" s="97">
        <v>171739267.3965013</v>
      </c>
      <c r="D43" s="142" t="s">
        <v>3460</v>
      </c>
      <c r="E43" s="142" t="s">
        <v>3460</v>
      </c>
    </row>
    <row r="44" spans="1:8" ht="28.8">
      <c r="A44" s="60">
        <v>7</v>
      </c>
      <c r="B44" s="63" t="s">
        <v>3467</v>
      </c>
      <c r="C44" s="64">
        <f>ABS(C42)-ABS(C43)</f>
        <v>-16300517.226501286</v>
      </c>
      <c r="D44" s="142" t="s">
        <v>3460</v>
      </c>
      <c r="E44" s="142" t="s">
        <v>3460</v>
      </c>
    </row>
    <row r="45" spans="1:8" ht="28.8">
      <c r="A45" s="60">
        <v>8</v>
      </c>
      <c r="B45" s="63" t="s">
        <v>3468</v>
      </c>
      <c r="C45" s="86" t="s">
        <v>1832</v>
      </c>
      <c r="D45" s="86" t="s">
        <v>1835</v>
      </c>
      <c r="E45" s="86" t="s">
        <v>1838</v>
      </c>
    </row>
    <row r="46" spans="1:8">
      <c r="A46" s="60">
        <v>8</v>
      </c>
      <c r="B46" s="63" t="s">
        <v>3469</v>
      </c>
      <c r="C46" s="98"/>
      <c r="D46" s="98" t="s">
        <v>3461</v>
      </c>
      <c r="E46" s="98"/>
    </row>
    <row r="47" spans="1:8">
      <c r="A47" s="78" t="s">
        <v>3446</v>
      </c>
      <c r="B47" s="84" t="s">
        <v>3470</v>
      </c>
      <c r="C47" s="85" t="s">
        <v>1887</v>
      </c>
      <c r="D47" s="85" t="s">
        <v>1841</v>
      </c>
      <c r="E47" s="85" t="s">
        <v>1844</v>
      </c>
    </row>
    <row r="48" spans="1:8" ht="28.8">
      <c r="A48" s="62" t="s">
        <v>3471</v>
      </c>
      <c r="B48" s="63" t="s">
        <v>3472</v>
      </c>
      <c r="C48" s="142" t="s">
        <v>3460</v>
      </c>
      <c r="D48" s="98" t="s">
        <v>3461</v>
      </c>
      <c r="E48" s="98"/>
    </row>
    <row r="49" spans="1:5" ht="86.4">
      <c r="A49" s="62" t="s">
        <v>3473</v>
      </c>
      <c r="B49" s="63" t="s">
        <v>3474</v>
      </c>
      <c r="C49" s="142" t="s">
        <v>3460</v>
      </c>
      <c r="D49" s="98" t="s">
        <v>3461</v>
      </c>
      <c r="E49" s="98"/>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3" t="s">
        <v>3067</v>
      </c>
      <c r="B1" s="1" t="s">
        <v>3066</v>
      </c>
      <c r="F1" s="133" t="s">
        <v>3085</v>
      </c>
    </row>
    <row r="2" spans="1:6"/>
    <row r="3" spans="1:6">
      <c r="B3" s="1" t="s">
        <v>32</v>
      </c>
      <c r="F3" s="30"/>
    </row>
    <row r="4" spans="1:6" ht="32.4" customHeight="1">
      <c r="C4" s="2" t="s">
        <v>3475</v>
      </c>
    </row>
    <row r="5" spans="1:6">
      <c r="B5" s="2"/>
      <c r="C5" s="2"/>
    </row>
    <row r="6" spans="1:6" ht="32.4" customHeight="1">
      <c r="C6" s="2" t="s">
        <v>3476</v>
      </c>
    </row>
    <row r="7" spans="1:6" ht="32.4" customHeight="1">
      <c r="B7" s="2"/>
      <c r="C7" s="2"/>
    </row>
    <row r="8" spans="1:6" hidden="1">
      <c r="A8" s="133" t="s">
        <v>3069</v>
      </c>
      <c r="C8" s="143" t="s">
        <v>3070</v>
      </c>
    </row>
    <row r="9" spans="1:6">
      <c r="A9" s="133" t="s">
        <v>3072</v>
      </c>
      <c r="B9" s="9" t="s">
        <v>3087</v>
      </c>
      <c r="C9" s="170" t="s">
        <v>3088</v>
      </c>
      <c r="D9" s="133" t="str">
        <f>IF(F9=1,"Information Required.","")</f>
        <v/>
      </c>
      <c r="E9" s="6"/>
      <c r="F9" s="133">
        <f>IF(C9="",1,0)</f>
        <v>0</v>
      </c>
    </row>
    <row r="10" spans="1:6">
      <c r="A10" s="133" t="s">
        <v>3073</v>
      </c>
      <c r="B10" s="3" t="s">
        <v>3477</v>
      </c>
      <c r="C10" s="170" t="s">
        <v>3478</v>
      </c>
      <c r="D10" s="133" t="str">
        <f t="shared" ref="D10:D13" si="0">IF(F10=1,"Information Required.","")</f>
        <v/>
      </c>
      <c r="E10" s="6"/>
      <c r="F10" s="133">
        <f t="shared" ref="F10:F13" si="1">IF(C10="",1,0)</f>
        <v>0</v>
      </c>
    </row>
    <row r="11" spans="1:6">
      <c r="A11" s="133" t="s">
        <v>3075</v>
      </c>
      <c r="B11" s="3" t="s">
        <v>3479</v>
      </c>
      <c r="C11" s="170" t="s">
        <v>3480</v>
      </c>
      <c r="D11" s="133" t="str">
        <f t="shared" si="0"/>
        <v/>
      </c>
      <c r="E11" s="6"/>
      <c r="F11" s="133">
        <f t="shared" si="1"/>
        <v>0</v>
      </c>
    </row>
    <row r="12" spans="1:6">
      <c r="A12" s="133" t="s">
        <v>3076</v>
      </c>
      <c r="B12" s="3" t="s">
        <v>3481</v>
      </c>
      <c r="C12" s="170" t="s">
        <v>3482</v>
      </c>
      <c r="D12" s="133" t="str">
        <f t="shared" si="0"/>
        <v/>
      </c>
      <c r="E12" s="6"/>
      <c r="F12" s="133">
        <f t="shared" si="1"/>
        <v>0</v>
      </c>
    </row>
    <row r="13" spans="1:6">
      <c r="A13" s="133" t="s">
        <v>3077</v>
      </c>
      <c r="B13" s="3" t="s">
        <v>3483</v>
      </c>
      <c r="C13" s="170" t="s">
        <v>3484</v>
      </c>
      <c r="D13" s="133" t="str">
        <f t="shared" si="0"/>
        <v/>
      </c>
      <c r="E13" s="6"/>
      <c r="F13" s="133">
        <f t="shared" si="1"/>
        <v>0</v>
      </c>
    </row>
    <row r="14" spans="1:6"/>
    <row r="15" spans="1:6">
      <c r="F15" s="133">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3" customWidth="1"/>
    <col min="2" max="2" width="8.6640625" style="163" customWidth="1"/>
    <col min="3" max="26" width="8.6640625" style="163" hidden="1" customWidth="1"/>
    <col min="27" max="16384" width="14.44140625" style="163" hidden="1"/>
  </cols>
  <sheetData>
    <row r="1" spans="1:1">
      <c r="A1" s="110" t="s">
        <v>3066</v>
      </c>
    </row>
    <row r="2" spans="1:1"/>
    <row r="3" spans="1:1">
      <c r="A3" s="110"/>
    </row>
    <row r="4" spans="1:1">
      <c r="A4" s="164" t="s">
        <v>3099</v>
      </c>
    </row>
    <row r="5" spans="1:1">
      <c r="A5" s="164"/>
    </row>
    <row r="6" spans="1:1">
      <c r="A6" s="111" t="s">
        <v>3485</v>
      </c>
    </row>
    <row r="7" spans="1:1">
      <c r="A7" s="112"/>
    </row>
    <row r="8" spans="1:1" ht="42">
      <c r="A8" s="113" t="s">
        <v>3486</v>
      </c>
    </row>
    <row r="9" spans="1:1">
      <c r="A9" s="114"/>
    </row>
    <row r="10" spans="1:1" ht="69.599999999999994">
      <c r="A10" s="113" t="s">
        <v>3487</v>
      </c>
    </row>
    <row r="11" spans="1:1">
      <c r="A11" s="114"/>
    </row>
    <row r="12" spans="1:1" ht="28.2">
      <c r="A12" s="113" t="s">
        <v>3488</v>
      </c>
    </row>
    <row r="13" spans="1:1">
      <c r="A13" s="114"/>
    </row>
    <row r="14" spans="1:1" ht="28.2">
      <c r="A14" s="113" t="s">
        <v>3489</v>
      </c>
    </row>
    <row r="15" spans="1:1">
      <c r="A15" s="114"/>
    </row>
    <row r="16" spans="1:1" ht="28.2">
      <c r="A16" s="113" t="s">
        <v>3490</v>
      </c>
    </row>
    <row r="17" spans="1:1">
      <c r="A17" s="114"/>
    </row>
    <row r="18" spans="1:1">
      <c r="A18" s="113" t="s">
        <v>3491</v>
      </c>
    </row>
    <row r="19" spans="1:1">
      <c r="A19" s="114"/>
    </row>
    <row r="20" spans="1:1">
      <c r="A20" s="113" t="s">
        <v>3492</v>
      </c>
    </row>
    <row r="21" spans="1:1">
      <c r="A21" s="114"/>
    </row>
    <row r="22" spans="1:1">
      <c r="A22" s="113" t="s">
        <v>3493</v>
      </c>
    </row>
    <row r="23" spans="1:1">
      <c r="A23" s="114"/>
    </row>
    <row r="24" spans="1:1" ht="207.9" customHeight="1">
      <c r="A24" s="113" t="s">
        <v>3494</v>
      </c>
    </row>
    <row r="25" spans="1:1">
      <c r="A25" s="114"/>
    </row>
    <row r="26" spans="1:1">
      <c r="A26" s="113" t="s">
        <v>3495</v>
      </c>
    </row>
    <row r="27" spans="1:1">
      <c r="A27" s="114"/>
    </row>
    <row r="28" spans="1:1" ht="28.2">
      <c r="A28" s="113" t="s">
        <v>3496</v>
      </c>
    </row>
    <row r="29" spans="1:1">
      <c r="A29" s="114"/>
    </row>
    <row r="30" spans="1:1">
      <c r="A30" s="113" t="s">
        <v>3497</v>
      </c>
    </row>
    <row r="31" spans="1:1">
      <c r="A31" s="114"/>
    </row>
    <row r="32" spans="1:1" ht="124.8">
      <c r="A32" s="113" t="s">
        <v>3498</v>
      </c>
    </row>
    <row r="33" spans="1:1">
      <c r="A33" s="114"/>
    </row>
    <row r="34" spans="1:1" ht="55.8">
      <c r="A34" s="113" t="s">
        <v>3499</v>
      </c>
    </row>
    <row r="35" spans="1:1">
      <c r="A35" s="114"/>
    </row>
    <row r="36" spans="1:1" ht="124.8">
      <c r="A36" s="113" t="s">
        <v>3500</v>
      </c>
    </row>
    <row r="37" spans="1:1">
      <c r="A37" s="114"/>
    </row>
    <row r="38" spans="1:1" ht="273.60000000000002" customHeight="1">
      <c r="A38" s="115" t="s">
        <v>3501</v>
      </c>
    </row>
    <row r="39" spans="1:1">
      <c r="A39" s="115"/>
    </row>
    <row r="40" spans="1:1" ht="105.9" customHeight="1">
      <c r="A40" s="113" t="s">
        <v>3502</v>
      </c>
    </row>
    <row r="41" spans="1:1">
      <c r="A41" s="114"/>
    </row>
    <row r="42" spans="1:1" ht="28.2">
      <c r="A42" s="113" t="s">
        <v>3503</v>
      </c>
    </row>
    <row r="43" spans="1:1"/>
    <row r="44" spans="1:1" s="166" customFormat="1">
      <c r="A44" s="167" t="s">
        <v>3504</v>
      </c>
    </row>
    <row r="45" spans="1:1"/>
    <row r="46" spans="1:1" ht="43.2">
      <c r="A46" s="165" t="s">
        <v>3505</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B4" sqref="B4"/>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0" t="s">
        <v>3506</v>
      </c>
      <c r="B3" s="120" t="s">
        <v>3020</v>
      </c>
      <c r="C3" s="121" t="s">
        <v>3507</v>
      </c>
    </row>
    <row r="4" spans="1:3" ht="150.9" customHeight="1">
      <c r="A4" s="122" t="s">
        <v>3508</v>
      </c>
      <c r="B4" s="123" t="s">
        <v>3509</v>
      </c>
      <c r="C4" s="124" t="s">
        <v>126</v>
      </c>
    </row>
    <row r="5" spans="1:3" ht="65.099999999999994" customHeight="1">
      <c r="A5" s="125" t="s">
        <v>3246</v>
      </c>
      <c r="B5" s="125" t="s">
        <v>3510</v>
      </c>
      <c r="C5" s="125" t="s">
        <v>126</v>
      </c>
    </row>
    <row r="6" spans="1:3" s="22" customFormat="1" ht="177.6" customHeight="1">
      <c r="A6" s="122" t="s">
        <v>3511</v>
      </c>
      <c r="B6" s="123" t="s">
        <v>3512</v>
      </c>
      <c r="C6" s="122" t="s">
        <v>135</v>
      </c>
    </row>
    <row r="7" spans="1:3" ht="155.1" customHeight="1">
      <c r="A7" s="125" t="s">
        <v>3513</v>
      </c>
      <c r="B7" s="126" t="s">
        <v>3514</v>
      </c>
      <c r="C7" s="125" t="s">
        <v>138</v>
      </c>
    </row>
    <row r="8" spans="1:3" ht="403.2">
      <c r="A8" s="122" t="s">
        <v>3515</v>
      </c>
      <c r="B8" s="127" t="s">
        <v>3516</v>
      </c>
      <c r="C8" s="122" t="s">
        <v>126</v>
      </c>
    </row>
    <row r="9" spans="1:3" ht="158.4">
      <c r="A9" s="128" t="s">
        <v>3517</v>
      </c>
      <c r="B9" s="126" t="s">
        <v>3518</v>
      </c>
      <c r="C9" s="125" t="s">
        <v>138</v>
      </c>
    </row>
    <row r="10" spans="1:3" ht="216">
      <c r="A10" s="122" t="s">
        <v>3519</v>
      </c>
      <c r="B10" s="122" t="s">
        <v>3520</v>
      </c>
      <c r="C10" s="129" t="s">
        <v>141</v>
      </c>
    </row>
    <row r="11" spans="1:3" ht="57.6">
      <c r="A11" s="130" t="s">
        <v>3521</v>
      </c>
      <c r="B11" s="130" t="s">
        <v>3020</v>
      </c>
      <c r="C11" s="131" t="s">
        <v>3507</v>
      </c>
    </row>
    <row r="12" spans="1:3" ht="72">
      <c r="A12" s="128" t="s">
        <v>3522</v>
      </c>
      <c r="B12" s="126" t="s">
        <v>3523</v>
      </c>
      <c r="C12" s="125" t="s">
        <v>132</v>
      </c>
    </row>
    <row r="13" spans="1:3" ht="42.6" customHeight="1">
      <c r="A13" s="132" t="s">
        <v>3449</v>
      </c>
      <c r="B13" s="132" t="s">
        <v>3524</v>
      </c>
      <c r="C13" s="132" t="s">
        <v>132</v>
      </c>
    </row>
    <row r="14" spans="1:3" ht="57.6">
      <c r="A14" s="128" t="s">
        <v>3270</v>
      </c>
      <c r="B14" s="126" t="s">
        <v>3525</v>
      </c>
      <c r="C14" s="125" t="s">
        <v>3526</v>
      </c>
    </row>
    <row r="15" spans="1:3" ht="230.4">
      <c r="A15" s="132" t="s">
        <v>3451</v>
      </c>
      <c r="B15" s="132" t="s">
        <v>3527</v>
      </c>
      <c r="C15" s="132" t="s">
        <v>132</v>
      </c>
    </row>
    <row r="16" spans="1:3" ht="39.6" customHeight="1">
      <c r="A16" s="125" t="s">
        <v>3452</v>
      </c>
      <c r="B16" s="126" t="s">
        <v>3528</v>
      </c>
      <c r="C16" s="125" t="s">
        <v>3526</v>
      </c>
    </row>
    <row r="17" spans="1:3" s="22" customFormat="1" ht="44.1" customHeight="1">
      <c r="A17" s="132" t="s">
        <v>3453</v>
      </c>
      <c r="B17" s="132" t="s">
        <v>3529</v>
      </c>
      <c r="C17" s="132" t="s">
        <v>3526</v>
      </c>
    </row>
    <row r="18" spans="1:3" ht="38.1" customHeight="1">
      <c r="A18" s="125" t="s">
        <v>3283</v>
      </c>
      <c r="B18" s="126" t="s">
        <v>3530</v>
      </c>
      <c r="C18" s="125" t="s">
        <v>3526</v>
      </c>
    </row>
    <row r="19" spans="1:3" ht="87.6" customHeight="1">
      <c r="A19" s="132" t="s">
        <v>3455</v>
      </c>
      <c r="B19" s="132" t="s">
        <v>3531</v>
      </c>
      <c r="C19" s="132" t="s">
        <v>138</v>
      </c>
    </row>
    <row r="20" spans="1:3" ht="72.900000000000006" customHeight="1">
      <c r="A20" s="128" t="s">
        <v>1838</v>
      </c>
      <c r="B20" s="126" t="s">
        <v>3532</v>
      </c>
      <c r="C20" s="125" t="s">
        <v>3533</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0" t="s">
        <v>3534</v>
      </c>
    </row>
    <row r="2" spans="1:1">
      <c r="A2" s="90" t="s">
        <v>3246</v>
      </c>
    </row>
    <row r="3" spans="1:1">
      <c r="A3" s="90" t="s">
        <v>3535</v>
      </c>
    </row>
    <row r="4" spans="1:1">
      <c r="A4" s="90" t="s">
        <v>3264</v>
      </c>
    </row>
    <row r="5" spans="1:1">
      <c r="A5" s="90" t="s">
        <v>3536</v>
      </c>
    </row>
    <row r="6" spans="1:1">
      <c r="A6" s="90" t="s">
        <v>3261</v>
      </c>
    </row>
    <row r="7" spans="1:1">
      <c r="A7" s="90" t="s">
        <v>3320</v>
      </c>
    </row>
    <row r="8" spans="1:1">
      <c r="A8" s="90" t="s">
        <v>3258</v>
      </c>
    </row>
    <row r="9" spans="1:1">
      <c r="A9" s="90" t="s">
        <v>3448</v>
      </c>
    </row>
    <row r="10" spans="1:1">
      <c r="A10" s="90" t="s">
        <v>3449</v>
      </c>
    </row>
    <row r="11" spans="1:1">
      <c r="A11" s="90" t="s">
        <v>3450</v>
      </c>
    </row>
    <row r="12" spans="1:1">
      <c r="A12" s="90" t="s">
        <v>3451</v>
      </c>
    </row>
    <row r="13" spans="1:1">
      <c r="A13" s="90" t="s">
        <v>3452</v>
      </c>
    </row>
    <row r="14" spans="1:1">
      <c r="A14" s="90" t="s">
        <v>3453</v>
      </c>
    </row>
    <row r="15" spans="1:1">
      <c r="A15" s="90" t="s">
        <v>3454</v>
      </c>
    </row>
    <row r="16" spans="1:1">
      <c r="A16" s="90" t="s">
        <v>3455</v>
      </c>
    </row>
    <row r="17" spans="1:1">
      <c r="A17" s="90"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7">
        <v>1118</v>
      </c>
    </row>
    <row r="6" spans="1:6">
      <c r="B6" s="87"/>
    </row>
    <row r="7" spans="1:6">
      <c r="B7" s="89"/>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6"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89"/>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4" t="s">
        <v>3067</v>
      </c>
      <c r="B3" s="26" t="s">
        <v>16</v>
      </c>
    </row>
    <row r="4" spans="1:4">
      <c r="B4" s="26"/>
    </row>
    <row r="5" spans="1:4" ht="16.5" customHeight="1">
      <c r="B5" s="177" t="s">
        <v>3068</v>
      </c>
      <c r="C5" s="177"/>
      <c r="D5" s="177"/>
    </row>
    <row r="6" spans="1:4">
      <c r="B6" s="177"/>
      <c r="C6" s="177"/>
      <c r="D6" s="177"/>
    </row>
    <row r="7" spans="1:4">
      <c r="B7" s="177"/>
      <c r="C7" s="177"/>
      <c r="D7" s="177"/>
    </row>
    <row r="8" spans="1:4"/>
    <row r="9" spans="1:4" hidden="1">
      <c r="A9" s="134" t="s">
        <v>3069</v>
      </c>
      <c r="C9" s="135" t="s">
        <v>3070</v>
      </c>
    </row>
    <row r="10" spans="1:4" ht="29.4" thickBot="1">
      <c r="B10" s="80" t="s">
        <v>3071</v>
      </c>
      <c r="C10" s="104" t="s">
        <v>17</v>
      </c>
    </row>
    <row r="11" spans="1:4" ht="15" thickTop="1">
      <c r="A11" s="134" t="s">
        <v>3072</v>
      </c>
      <c r="B11" s="102" t="s">
        <v>9</v>
      </c>
      <c r="C11" s="103">
        <f>'Cover Page'!F25</f>
        <v>0</v>
      </c>
      <c r="D11" s="134" t="str">
        <f>IF(C11&gt;1,"Information Required.", "")</f>
        <v/>
      </c>
    </row>
    <row r="12" spans="1:4">
      <c r="A12" s="134" t="s">
        <v>3073</v>
      </c>
      <c r="B12" s="60" t="s">
        <v>3074</v>
      </c>
      <c r="C12" s="99"/>
      <c r="D12" s="18"/>
    </row>
    <row r="13" spans="1:4">
      <c r="A13" s="134" t="s">
        <v>3075</v>
      </c>
      <c r="B13" s="60" t="s">
        <v>20</v>
      </c>
      <c r="C13" s="100">
        <f>'II. Checklist'!E22</f>
        <v>0</v>
      </c>
      <c r="D13" s="134" t="str">
        <f t="shared" ref="D13:D19" si="0">IF(C13&gt;1,"Information Required.", "")</f>
        <v/>
      </c>
    </row>
    <row r="14" spans="1:4">
      <c r="A14" s="134" t="s">
        <v>3076</v>
      </c>
      <c r="B14" s="60" t="s">
        <v>23</v>
      </c>
      <c r="C14" s="100">
        <f>'III. Public Meeting'!E48</f>
        <v>0</v>
      </c>
      <c r="D14" s="134" t="str">
        <f t="shared" si="0"/>
        <v/>
      </c>
    </row>
    <row r="15" spans="1:4">
      <c r="A15" s="134" t="s">
        <v>3077</v>
      </c>
      <c r="B15" s="60" t="s">
        <v>26</v>
      </c>
      <c r="C15" s="100">
        <f>'IV. Investments &amp; Expenses'!O117</f>
        <v>0</v>
      </c>
      <c r="D15" s="134" t="str">
        <f t="shared" si="0"/>
        <v/>
      </c>
    </row>
    <row r="16" spans="1:4">
      <c r="A16" s="134" t="s">
        <v>3078</v>
      </c>
      <c r="B16" s="60" t="s">
        <v>29</v>
      </c>
      <c r="C16" s="100">
        <f>'V. 340B Drugs'!F25</f>
        <v>0</v>
      </c>
      <c r="D16" s="134" t="str">
        <f t="shared" si="0"/>
        <v/>
      </c>
    </row>
    <row r="17" spans="1:4">
      <c r="A17" s="134" t="s">
        <v>3079</v>
      </c>
      <c r="B17" s="60" t="s">
        <v>3080</v>
      </c>
      <c r="C17" s="99"/>
      <c r="D17" s="18"/>
    </row>
    <row r="18" spans="1:4">
      <c r="A18" s="134" t="s">
        <v>3081</v>
      </c>
      <c r="B18" s="60" t="s">
        <v>3082</v>
      </c>
      <c r="C18" s="99"/>
      <c r="D18" s="18"/>
    </row>
    <row r="19" spans="1:4">
      <c r="A19" s="134" t="s">
        <v>3083</v>
      </c>
      <c r="B19" s="60" t="s">
        <v>32</v>
      </c>
      <c r="C19" s="100">
        <f>'VIII. Report Certification'!F15</f>
        <v>0</v>
      </c>
      <c r="D19" s="134" t="str">
        <f t="shared" si="0"/>
        <v/>
      </c>
    </row>
    <row r="20" spans="1:4" ht="15" thickBot="1">
      <c r="A20" s="134" t="s">
        <v>3084</v>
      </c>
      <c r="B20" s="84" t="s">
        <v>35</v>
      </c>
      <c r="C20" s="101">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3" t="s">
        <v>3067</v>
      </c>
      <c r="F1" s="133" t="s">
        <v>3085</v>
      </c>
    </row>
    <row r="2" spans="1:6"/>
    <row r="3" spans="1:6"/>
    <row r="4" spans="1:6"/>
    <row r="5" spans="1:6"/>
    <row r="6" spans="1:6" ht="23.4">
      <c r="B6" s="5" t="s">
        <v>3086</v>
      </c>
    </row>
    <row r="7" spans="1:6" ht="23.4" hidden="1">
      <c r="A7" s="133" t="s">
        <v>3069</v>
      </c>
      <c r="B7" s="39"/>
      <c r="C7" s="133" t="s">
        <v>3070</v>
      </c>
    </row>
    <row r="8" spans="1:6">
      <c r="A8" s="133" t="s">
        <v>3072</v>
      </c>
      <c r="B8" s="1" t="s">
        <v>3087</v>
      </c>
      <c r="C8" s="53" t="s">
        <v>3088</v>
      </c>
      <c r="D8" s="133" t="str">
        <f>IF(F8=1,"Information Required.","")</f>
        <v/>
      </c>
      <c r="F8" s="133">
        <f>IF(C8="",1,0)</f>
        <v>0</v>
      </c>
    </row>
    <row r="9" spans="1:6">
      <c r="A9" s="133" t="s">
        <v>3073</v>
      </c>
      <c r="B9" s="1" t="s">
        <v>3089</v>
      </c>
      <c r="C9" s="171" t="s">
        <v>3090</v>
      </c>
      <c r="D9" s="133" t="str">
        <f>IF(F9=1,"Information Required.","")</f>
        <v/>
      </c>
      <c r="F9" s="133">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6" t="s">
        <v>3101</v>
      </c>
      <c r="C24" s="176"/>
    </row>
    <row r="25" spans="2:6">
      <c r="E25" s="36"/>
      <c r="F25" s="133">
        <f>SUM(F8:F24)</f>
        <v>0</v>
      </c>
    </row>
    <row r="26" spans="2:6" ht="16.5" customHeight="1">
      <c r="B26" s="175" t="s">
        <v>3102</v>
      </c>
      <c r="C26" s="175"/>
      <c r="F26" s="133" t="s">
        <v>3103</v>
      </c>
    </row>
    <row r="27" spans="2:6">
      <c r="B27" s="175"/>
      <c r="C27" s="175"/>
    </row>
    <row r="28" spans="2:6"/>
    <row r="29" spans="2:6">
      <c r="B29" s="176" t="s">
        <v>3104</v>
      </c>
      <c r="C29" s="176"/>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19" sqref="B19"/>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3" t="s">
        <v>3117</v>
      </c>
      <c r="B1" s="133" t="s">
        <v>3070</v>
      </c>
      <c r="C1" s="133" t="s">
        <v>3118</v>
      </c>
      <c r="E1" s="133" t="s">
        <v>3119</v>
      </c>
    </row>
    <row r="2" spans="1:5">
      <c r="B2" s="1" t="s">
        <v>3066</v>
      </c>
    </row>
    <row r="3" spans="1:5">
      <c r="B3" s="18"/>
      <c r="C3" s="18"/>
    </row>
    <row r="4" spans="1:5">
      <c r="B4" s="1" t="s">
        <v>20</v>
      </c>
    </row>
    <row r="5" spans="1:5">
      <c r="B5" s="1" t="s">
        <v>3120</v>
      </c>
      <c r="C5" s="1"/>
    </row>
    <row r="6" spans="1:5">
      <c r="B6" s="88" t="s">
        <v>38</v>
      </c>
    </row>
    <row r="7" spans="1:5" ht="15.6">
      <c r="A7" s="133" t="s">
        <v>3072</v>
      </c>
      <c r="B7" s="53" t="s">
        <v>3121</v>
      </c>
      <c r="C7" s="3" t="s">
        <v>3122</v>
      </c>
      <c r="D7" s="133" t="str">
        <f t="shared" ref="D7:D8" si="0">IF(E7=1,"Please complete checklist item.","")</f>
        <v/>
      </c>
      <c r="E7" s="137">
        <f>IF(B7="",1,0)</f>
        <v>0</v>
      </c>
    </row>
    <row r="8" spans="1:5" ht="15.6">
      <c r="A8" s="133" t="s">
        <v>3073</v>
      </c>
      <c r="B8" s="53" t="s">
        <v>3121</v>
      </c>
      <c r="C8" s="3" t="s">
        <v>3123</v>
      </c>
      <c r="D8" s="133" t="str">
        <f t="shared" si="0"/>
        <v/>
      </c>
      <c r="E8" s="137">
        <f>IF(B8="",1,0)</f>
        <v>0</v>
      </c>
    </row>
    <row r="9" spans="1:5" ht="15.6">
      <c r="A9" s="133" t="s">
        <v>3075</v>
      </c>
      <c r="B9" s="53" t="s">
        <v>3121</v>
      </c>
      <c r="C9" s="3" t="s">
        <v>3124</v>
      </c>
      <c r="D9" s="133" t="str">
        <f>IF(E9=1,"Please complete checklist item.","")</f>
        <v/>
      </c>
      <c r="E9" s="137">
        <f>IF(B9="",1,0)</f>
        <v>0</v>
      </c>
    </row>
    <row r="10" spans="1:5" ht="15.6">
      <c r="A10" s="133" t="s">
        <v>3076</v>
      </c>
      <c r="C10" s="54" t="s">
        <v>3125</v>
      </c>
      <c r="D10" s="133" t="str">
        <f>IF(E10=1,"Please complete checklist item.","")</f>
        <v/>
      </c>
      <c r="E10" s="137">
        <f>IF(C10="",1,0)</f>
        <v>0</v>
      </c>
    </row>
    <row r="11" spans="1:5" ht="15.6">
      <c r="A11" s="133" t="s">
        <v>3077</v>
      </c>
      <c r="B11" s="1" t="s">
        <v>3126</v>
      </c>
      <c r="D11" s="133" t="str">
        <f t="shared" ref="D11" si="1">IF(E11=1,"Please complete checklist item. If not applicable, enter N/A.","")</f>
        <v/>
      </c>
      <c r="E11" s="19"/>
    </row>
    <row r="12" spans="1:5" ht="15.6">
      <c r="A12" s="133" t="s">
        <v>3079</v>
      </c>
      <c r="B12" s="88" t="s">
        <v>43</v>
      </c>
      <c r="D12" s="6"/>
      <c r="E12" s="19"/>
    </row>
    <row r="13" spans="1:5" ht="15.6">
      <c r="A13" s="133" t="s">
        <v>3083</v>
      </c>
      <c r="B13" s="53" t="s">
        <v>3121</v>
      </c>
      <c r="C13" s="3" t="s">
        <v>3127</v>
      </c>
      <c r="D13" s="133" t="str">
        <f>IF(E13=1,"Please complete checklist item. Attachment Required.","")</f>
        <v/>
      </c>
      <c r="E13" s="137">
        <f t="shared" ref="E13:E20" si="2">IF(B13="",1,0)</f>
        <v>0</v>
      </c>
    </row>
    <row r="14" spans="1:5" ht="15.6">
      <c r="A14" s="133" t="s">
        <v>3084</v>
      </c>
      <c r="B14" s="53" t="s">
        <v>3121</v>
      </c>
      <c r="C14" s="3" t="s">
        <v>3128</v>
      </c>
      <c r="D14" s="133" t="str">
        <f t="shared" ref="D14:D19" si="3">IF(E14=1,"Please complete checklist item. Attachment Required.","")</f>
        <v/>
      </c>
      <c r="E14" s="137">
        <f t="shared" si="2"/>
        <v>0</v>
      </c>
    </row>
    <row r="15" spans="1:5" ht="15.6">
      <c r="A15" s="133" t="s">
        <v>3129</v>
      </c>
      <c r="B15" s="53" t="s">
        <v>3121</v>
      </c>
      <c r="C15" s="3" t="s">
        <v>3130</v>
      </c>
      <c r="D15" s="133" t="str">
        <f t="shared" si="3"/>
        <v/>
      </c>
      <c r="E15" s="137">
        <f t="shared" si="2"/>
        <v>0</v>
      </c>
    </row>
    <row r="16" spans="1:5" ht="15.6">
      <c r="A16" s="133" t="s">
        <v>3131</v>
      </c>
      <c r="B16" s="53" t="s">
        <v>3121</v>
      </c>
      <c r="C16" s="3" t="s">
        <v>3132</v>
      </c>
      <c r="D16" s="133" t="str">
        <f t="shared" si="3"/>
        <v/>
      </c>
      <c r="E16" s="137">
        <f t="shared" si="2"/>
        <v>0</v>
      </c>
    </row>
    <row r="17" spans="1:5" ht="15.6">
      <c r="A17" s="133" t="s">
        <v>3133</v>
      </c>
      <c r="B17" s="53" t="s">
        <v>3121</v>
      </c>
      <c r="C17" s="3" t="s">
        <v>3134</v>
      </c>
      <c r="D17" s="133" t="str">
        <f t="shared" si="3"/>
        <v/>
      </c>
      <c r="E17" s="137">
        <f t="shared" si="2"/>
        <v>0</v>
      </c>
    </row>
    <row r="18" spans="1:5" ht="28.8">
      <c r="A18" s="133" t="s">
        <v>3135</v>
      </c>
      <c r="B18" s="53" t="s">
        <v>3121</v>
      </c>
      <c r="C18" s="12" t="s">
        <v>3136</v>
      </c>
      <c r="D18" s="133" t="str">
        <f t="shared" si="3"/>
        <v/>
      </c>
      <c r="E18" s="137">
        <f t="shared" si="2"/>
        <v>0</v>
      </c>
    </row>
    <row r="19" spans="1:5" ht="15.6">
      <c r="A19" s="133" t="s">
        <v>3137</v>
      </c>
      <c r="B19" s="53" t="s">
        <v>3140</v>
      </c>
      <c r="C19" s="3" t="s">
        <v>3138</v>
      </c>
      <c r="D19" s="133" t="str">
        <f t="shared" si="3"/>
        <v/>
      </c>
      <c r="E19" s="137">
        <f t="shared" si="2"/>
        <v>0</v>
      </c>
    </row>
    <row r="20" spans="1:5" ht="28.8">
      <c r="A20" s="133" t="s">
        <v>3139</v>
      </c>
      <c r="B20" s="53" t="s">
        <v>3140</v>
      </c>
      <c r="C20" s="12" t="s">
        <v>3141</v>
      </c>
      <c r="D20" s="133" t="str">
        <f>IF(E20=1,"Please complete checklist item.","")</f>
        <v/>
      </c>
      <c r="E20" s="137">
        <f t="shared" si="2"/>
        <v>0</v>
      </c>
    </row>
    <row r="21" spans="1:5">
      <c r="C21" s="3"/>
    </row>
    <row r="22" spans="1:5">
      <c r="D22" s="6"/>
      <c r="E22" s="136">
        <f>SUM(E7:E21)</f>
        <v>0</v>
      </c>
    </row>
    <row r="23" spans="1:5">
      <c r="E23" s="133"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Props1.xml><?xml version="1.0" encoding="utf-8"?>
<ds:datastoreItem xmlns:ds="http://schemas.openxmlformats.org/officeDocument/2006/customXml" ds:itemID="{5E171EB7-5F5D-4F56-8871-A638C5D063A0}">
  <ds:schemaRefs>
    <ds:schemaRef ds:uri="http://schemas.microsoft.com/sharepoint/v3/contenttype/forms"/>
  </ds:schemaRefs>
</ds:datastoreItem>
</file>

<file path=customXml/itemProps2.xml><?xml version="1.0" encoding="utf-8"?>
<ds:datastoreItem xmlns:ds="http://schemas.openxmlformats.org/officeDocument/2006/customXml" ds:itemID="{13A427C7-AF07-45D8-B097-FBF5AEEE0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0AB8AE-3EC4-4A92-B102-A450E8C46957}">
  <ds:schemaRefs>
    <ds:schemaRef ds:uri="http://schemas.microsoft.com/office/2006/documentManagement/types"/>
    <ds:schemaRef ds:uri="8864b64f-1233-41be-a075-290d430449b7"/>
    <ds:schemaRef ds:uri="9c8ca02e-7aa9-4090-a0cb-470eebe83892"/>
    <ds:schemaRef ds:uri="http://purl.org/dc/elements/1.1/"/>
    <ds:schemaRef ds:uri="http://schemas.microsoft.com/office/infopath/2007/PartnerControls"/>
    <ds:schemaRef ds:uri="http://purl.org/dc/dcmitype/"/>
    <ds:schemaRef ds:uri="http://schemas.openxmlformats.org/package/2006/metadata/core-properties"/>
    <ds:schemaRef ds:uri="45775907-4a32-49a0-871d-cf2a437ad778"/>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